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400" windowWidth="11760" windowHeight="1170" activeTab="2"/>
  </bookViews>
  <sheets>
    <sheet name="Доходы" sheetId="1" r:id="rId1"/>
    <sheet name="Расходы" sheetId="2" r:id="rId2"/>
    <sheet name="Анализ" sheetId="3" r:id="rId3"/>
  </sheets>
  <definedNames>
    <definedName name="_xlnm.Print_Area" localSheetId="0">'Доходы'!$A$1:$F$42</definedName>
    <definedName name="_xlnm.Print_Area" localSheetId="1">'Расходы'!$A$1:$F$53</definedName>
  </definedNames>
  <calcPr fullCalcOnLoad="1"/>
</workbook>
</file>

<file path=xl/sharedStrings.xml><?xml version="1.0" encoding="utf-8"?>
<sst xmlns="http://schemas.openxmlformats.org/spreadsheetml/2006/main" count="209" uniqueCount="198">
  <si>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</si>
  <si>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</si>
  <si>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</si>
  <si>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</si>
  <si>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</si>
  <si>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</si>
  <si>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</si>
  <si>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</si>
  <si>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</si>
  <si>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</si>
  <si>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</si>
  <si>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</si>
  <si>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</si>
  <si>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</si>
  <si>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</si>
  <si>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</si>
  <si>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</si>
  <si>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</si>
  <si>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</si>
  <si>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</si>
  <si>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</si>
  <si>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</si>
  <si>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</si>
  <si>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</si>
  <si>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</si>
  <si>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</si>
  <si>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</si>
  <si>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</si>
  <si>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</si>
  <si>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</si>
  <si>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</si>
  <si>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</si>
  <si>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</si>
  <si>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</si>
  <si>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</si>
  <si>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</si>
  <si>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</si>
  <si>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</si>
  <si>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</si>
  <si>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</si>
  <si>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</si>
  <si>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</si>
  <si>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</si>
  <si>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</si>
  <si>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</si>
  <si>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</si>
  <si>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</si>
  <si>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</si>
  <si>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</si>
  <si>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</si>
  <si>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</si>
  <si>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</si>
  <si>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</si>
  <si>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</si>
  <si>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</si>
  <si>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</si>
  <si>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</si>
  <si>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 xml:space="preserve">% выполнения 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</si>
  <si>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</si>
  <si>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</si>
  <si>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</si>
  <si>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</si>
  <si>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</si>
  <si>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</si>
  <si>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</si>
  <si>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</si>
  <si>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</si>
  <si>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</si>
  <si>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1 0 0 6</t>
  </si>
  <si>
    <t>0 4 0 8</t>
  </si>
  <si>
    <t>Транспорт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</si>
  <si>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</si>
  <si>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</si>
  <si>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</si>
  <si>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</si>
  <si>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</si>
  <si>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</si>
  <si>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</si>
  <si>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</si>
  <si>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</si>
  <si>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</si>
  <si>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</si>
  <si>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</si>
  <si>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</si>
  <si>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</si>
  <si>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</si>
  <si>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Периодическая печать и издательства</t>
  </si>
  <si>
    <t>0 1 0 5</t>
  </si>
  <si>
    <t>Судебная система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</si>
  <si>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</si>
  <si>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</si>
  <si>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</si>
  <si>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</si>
  <si>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</si>
  <si>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</si>
  <si>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</si>
  <si>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</si>
  <si>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</si>
  <si>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</si>
  <si>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</si>
  <si>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</si>
  <si>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</si>
  <si>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</si>
  <si>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</si>
  <si>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</si>
  <si>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</si>
  <si>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</si>
  <si>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</si>
  <si>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Налоги на товары (работы, услуги), реализуемые на территории РФ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</si>
  <si>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</si>
  <si>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</si>
  <si>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</si>
  <si>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</si>
  <si>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</si>
  <si>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</si>
  <si>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</si>
  <si>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</si>
  <si>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</si>
  <si>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</si>
  <si>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</si>
  <si>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</si>
  <si>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</si>
  <si>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</si>
  <si>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</si>
  <si>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</si>
  <si>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</si>
  <si>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</si>
  <si>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</si>
  <si>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</si>
  <si>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</si>
  <si>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</si>
  <si>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</si>
  <si>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</si>
  <si>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</si>
  <si>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</si>
  <si>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</si>
  <si>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</si>
  <si>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</si>
  <si>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</si>
  <si>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</si>
  <si>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</si>
  <si>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</si>
  <si>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</si>
  <si>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</si>
  <si>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</si>
  <si>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</si>
  <si>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</si>
  <si>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>2 19 00000 00 0000</t>
  </si>
  <si>
    <t>Тыс.руб.</t>
  </si>
  <si>
    <t>ДОХОДЫ</t>
  </si>
  <si>
    <t>Анализ исполнения бюджета в разрезе поселений</t>
  </si>
  <si>
    <t>Наименование бюджета</t>
  </si>
  <si>
    <t>Доходы</t>
  </si>
  <si>
    <t>Расходы</t>
  </si>
  <si>
    <t>Профицит (+)</t>
  </si>
  <si>
    <t xml:space="preserve">   Источники</t>
  </si>
  <si>
    <t>план год.</t>
  </si>
  <si>
    <t>% к год. плану</t>
  </si>
  <si>
    <t>Дефицит (-)</t>
  </si>
  <si>
    <t>финансиров</t>
  </si>
  <si>
    <t xml:space="preserve">план год </t>
  </si>
  <si>
    <t>Админ. р.п.Шаранга</t>
  </si>
  <si>
    <t>Б.Рудкинский с/с</t>
  </si>
  <si>
    <t>Б.Устинский с/с</t>
  </si>
  <si>
    <t>Кушнурский с/с</t>
  </si>
  <si>
    <t>Роженцовский с/с</t>
  </si>
  <si>
    <t>Ст.Рудкинский с/с</t>
  </si>
  <si>
    <t>Черномужский с/с</t>
  </si>
  <si>
    <t>Щенниковский с/с</t>
  </si>
  <si>
    <t>Итого по поселениям</t>
  </si>
  <si>
    <t>Районный бюджет</t>
  </si>
  <si>
    <t>Всего по району</t>
  </si>
  <si>
    <t>Консолидированный</t>
  </si>
  <si>
    <t>факт</t>
  </si>
  <si>
    <t>Национальная безопасность и правоохранительная  деятельность</t>
  </si>
  <si>
    <t>Выполнено в 2016 году</t>
  </si>
  <si>
    <t>-</t>
  </si>
  <si>
    <t xml:space="preserve">Общее образование </t>
  </si>
  <si>
    <t>0 7 0 3</t>
  </si>
  <si>
    <t>Дополнительное образование</t>
  </si>
  <si>
    <t xml:space="preserve">2 04 00000 00 0000 </t>
  </si>
  <si>
    <t>Безвозмездные поступления от негосударственных организаций</t>
  </si>
  <si>
    <t>в т.ч.финансовая поддержка сельхозтоваропроизводителей</t>
  </si>
  <si>
    <t xml:space="preserve">2 07 00000 00 0000 </t>
  </si>
  <si>
    <t>Прочие безвозмездные поступления</t>
  </si>
  <si>
    <t xml:space="preserve">2 02 10000 00 0000 </t>
  </si>
  <si>
    <t xml:space="preserve">2 02 20000 00 0000 </t>
  </si>
  <si>
    <t xml:space="preserve">2 02 30000 00 0000 </t>
  </si>
  <si>
    <t xml:space="preserve">2 02 40000 00 0000 </t>
  </si>
  <si>
    <t>Иные межбюджетные тансферты</t>
  </si>
  <si>
    <t>1 11 01000 00 0000</t>
  </si>
  <si>
    <t>Доходы в виде прибыли (девиденты)</t>
  </si>
  <si>
    <t xml:space="preserve">Итого внутренних оборотов </t>
  </si>
  <si>
    <t>План на              2017 год</t>
  </si>
  <si>
    <t>% выполне- ния</t>
  </si>
  <si>
    <t>План на             2017 год</t>
  </si>
  <si>
    <t xml:space="preserve">на 01.12.2017  года </t>
  </si>
  <si>
    <t>на 01.12.2017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</si>
</sst>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3" borderId="0" applyNumberFormat="0" applyBorder="0" applyAlignment="0" applyProtection="0"/>
    <xf numFmtId="0" fontId="50" fillId="7" borderId="0" applyNumberFormat="0" applyBorder="0" applyAlignment="0" applyProtection="0"/>
    <xf numFmtId="0" fontId="12" fillId="3" borderId="0" applyNumberFormat="0" applyBorder="0" applyAlignment="0" applyProtection="0"/>
    <xf numFmtId="0" fontId="50" fillId="8" borderId="0" applyNumberFormat="0" applyBorder="0" applyAlignment="0" applyProtection="0"/>
    <xf numFmtId="0" fontId="12" fillId="3" borderId="0" applyNumberFormat="0" applyBorder="0" applyAlignment="0" applyProtection="0"/>
    <xf numFmtId="0" fontId="50" fillId="9" borderId="0" applyNumberFormat="0" applyBorder="0" applyAlignment="0" applyProtection="0"/>
    <xf numFmtId="0" fontId="12" fillId="5" borderId="0" applyNumberFormat="0" applyBorder="0" applyAlignment="0" applyProtection="0"/>
    <xf numFmtId="0" fontId="50" fillId="10" borderId="0" applyNumberFormat="0" applyBorder="0" applyAlignment="0" applyProtection="0"/>
    <xf numFmtId="0" fontId="12" fillId="5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50" fillId="12" borderId="0" applyNumberFormat="0" applyBorder="0" applyAlignment="0" applyProtection="0"/>
    <xf numFmtId="0" fontId="12" fillId="5" borderId="0" applyNumberFormat="0" applyBorder="0" applyAlignment="0" applyProtection="0"/>
    <xf numFmtId="0" fontId="50" fillId="13" borderId="0" applyNumberFormat="0" applyBorder="0" applyAlignment="0" applyProtection="0"/>
    <xf numFmtId="0" fontId="12" fillId="5" borderId="0" applyNumberFormat="0" applyBorder="0" applyAlignment="0" applyProtection="0"/>
    <xf numFmtId="0" fontId="50" fillId="14" borderId="0" applyNumberFormat="0" applyBorder="0" applyAlignment="0" applyProtection="0"/>
    <xf numFmtId="0" fontId="12" fillId="5" borderId="0" applyNumberFormat="0" applyBorder="0" applyAlignment="0" applyProtection="0"/>
    <xf numFmtId="0" fontId="50" fillId="15" borderId="0" applyNumberFormat="0" applyBorder="0" applyAlignment="0" applyProtection="0"/>
    <xf numFmtId="0" fontId="12" fillId="5" borderId="0" applyNumberFormat="0" applyBorder="0" applyAlignment="0" applyProtection="0"/>
    <xf numFmtId="0" fontId="51" fillId="16" borderId="0" applyNumberFormat="0" applyBorder="0" applyAlignment="0" applyProtection="0"/>
    <xf numFmtId="0" fontId="27" fillId="17" borderId="0" applyNumberFormat="0" applyBorder="0" applyAlignment="0" applyProtection="0"/>
    <xf numFmtId="0" fontId="51" fillId="18" borderId="0" applyNumberFormat="0" applyBorder="0" applyAlignment="0" applyProtection="0"/>
    <xf numFmtId="0" fontId="27" fillId="5" borderId="0" applyNumberFormat="0" applyBorder="0" applyAlignment="0" applyProtection="0"/>
    <xf numFmtId="0" fontId="51" fillId="19" borderId="0" applyNumberFormat="0" applyBorder="0" applyAlignment="0" applyProtection="0"/>
    <xf numFmtId="0" fontId="27" fillId="5" borderId="0" applyNumberFormat="0" applyBorder="0" applyAlignment="0" applyProtection="0"/>
    <xf numFmtId="0" fontId="51" fillId="20" borderId="0" applyNumberFormat="0" applyBorder="0" applyAlignment="0" applyProtection="0"/>
    <xf numFmtId="0" fontId="27" fillId="5" borderId="0" applyNumberFormat="0" applyBorder="0" applyAlignment="0" applyProtection="0"/>
    <xf numFmtId="0" fontId="51" fillId="21" borderId="0" applyNumberFormat="0" applyBorder="0" applyAlignment="0" applyProtection="0"/>
    <xf numFmtId="0" fontId="27" fillId="17" borderId="0" applyNumberFormat="0" applyBorder="0" applyAlignment="0" applyProtection="0"/>
    <xf numFmtId="0" fontId="51" fillId="22" borderId="0" applyNumberFormat="0" applyBorder="0" applyAlignment="0" applyProtection="0"/>
    <xf numFmtId="0" fontId="27" fillId="5" borderId="0" applyNumberFormat="0" applyBorder="0" applyAlignment="0" applyProtection="0"/>
    <xf numFmtId="0" fontId="51" fillId="23" borderId="0" applyNumberFormat="0" applyBorder="0" applyAlignment="0" applyProtection="0"/>
    <xf numFmtId="0" fontId="27" fillId="17" borderId="0" applyNumberFormat="0" applyBorder="0" applyAlignment="0" applyProtection="0"/>
    <xf numFmtId="0" fontId="51" fillId="24" borderId="0" applyNumberFormat="0" applyBorder="0" applyAlignment="0" applyProtection="0"/>
    <xf numFmtId="0" fontId="27" fillId="25" borderId="0" applyNumberFormat="0" applyBorder="0" applyAlignment="0" applyProtection="0"/>
    <xf numFmtId="0" fontId="51" fillId="26" borderId="0" applyNumberFormat="0" applyBorder="0" applyAlignment="0" applyProtection="0"/>
    <xf numFmtId="0" fontId="27" fillId="27" borderId="0" applyNumberFormat="0" applyBorder="0" applyAlignment="0" applyProtection="0"/>
    <xf numFmtId="0" fontId="51" fillId="28" borderId="0" applyNumberFormat="0" applyBorder="0" applyAlignment="0" applyProtection="0"/>
    <xf numFmtId="0" fontId="27" fillId="29" borderId="0" applyNumberFormat="0" applyBorder="0" applyAlignment="0" applyProtection="0"/>
    <xf numFmtId="0" fontId="51" fillId="30" borderId="0" applyNumberFormat="0" applyBorder="0" applyAlignment="0" applyProtection="0"/>
    <xf numFmtId="0" fontId="27" fillId="17" borderId="0" applyNumberFormat="0" applyBorder="0" applyAlignment="0" applyProtection="0"/>
    <xf numFmtId="0" fontId="51" fillId="31" borderId="0" applyNumberFormat="0" applyBorder="0" applyAlignment="0" applyProtection="0"/>
    <xf numFmtId="0" fontId="27" fillId="25" borderId="0" applyNumberFormat="0" applyBorder="0" applyAlignment="0" applyProtection="0"/>
    <xf numFmtId="0" fontId="52" fillId="32" borderId="1" applyNumberFormat="0" applyAlignment="0" applyProtection="0"/>
    <xf numFmtId="0" fontId="20" fillId="5" borderId="2" applyNumberFormat="0" applyAlignment="0" applyProtection="0"/>
    <xf numFmtId="0" fontId="53" fillId="33" borderId="3" applyNumberFormat="0" applyAlignment="0" applyProtection="0"/>
    <xf numFmtId="0" fontId="21" fillId="3" borderId="4" applyNumberFormat="0" applyAlignment="0" applyProtection="0"/>
    <xf numFmtId="0" fontId="54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14" fillId="0" borderId="6" applyNumberFormat="0" applyFill="0" applyAlignment="0" applyProtection="0"/>
    <xf numFmtId="0" fontId="56" fillId="0" borderId="7" applyNumberFormat="0" applyFill="0" applyAlignment="0" applyProtection="0"/>
    <xf numFmtId="0" fontId="15" fillId="0" borderId="8" applyNumberFormat="0" applyFill="0" applyAlignment="0" applyProtection="0"/>
    <xf numFmtId="0" fontId="57" fillId="0" borderId="9" applyNumberFormat="0" applyFill="0" applyAlignment="0" applyProtection="0"/>
    <xf numFmtId="0" fontId="1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1" fillId="0" borderId="12" applyNumberFormat="0" applyFill="0" applyAlignment="0" applyProtection="0"/>
    <xf numFmtId="0" fontId="59" fillId="34" borderId="13" applyNumberFormat="0" applyAlignment="0" applyProtection="0"/>
    <xf numFmtId="0" fontId="24" fillId="29" borderId="14" applyNumberFormat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18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23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17" fillId="5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vertical="center" wrapText="1"/>
    </xf>
    <xf numFmtId="186" fontId="34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181" fontId="0" fillId="0" borderId="0" xfId="0" applyNumberFormat="1" applyAlignment="1">
      <alignment/>
    </xf>
    <xf numFmtId="0" fontId="47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/>
    </xf>
    <xf numFmtId="181" fontId="48" fillId="0" borderId="19" xfId="0" applyNumberFormat="1" applyFont="1" applyBorder="1" applyAlignment="1">
      <alignment horizontal="center" vertical="center" wrapText="1"/>
    </xf>
    <xf numFmtId="181" fontId="48" fillId="0" borderId="19" xfId="0" applyNumberFormat="1" applyFont="1" applyBorder="1" applyAlignment="1">
      <alignment horizontal="center" vertical="center"/>
    </xf>
    <xf numFmtId="181" fontId="48" fillId="40" borderId="19" xfId="0" applyNumberFormat="1" applyFont="1" applyFill="1" applyBorder="1" applyAlignment="1">
      <alignment horizontal="center" vertical="center"/>
    </xf>
    <xf numFmtId="0" fontId="47" fillId="39" borderId="19" xfId="0" applyFont="1" applyFill="1" applyBorder="1" applyAlignment="1">
      <alignment/>
    </xf>
    <xf numFmtId="181" fontId="47" fillId="39" borderId="19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49" fontId="31" fillId="40" borderId="19" xfId="0" applyNumberFormat="1" applyFont="1" applyFill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181" fontId="34" fillId="0" borderId="19" xfId="101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181" fontId="33" fillId="39" borderId="19" xfId="101" applyNumberFormat="1" applyFont="1" applyFill="1" applyBorder="1" applyAlignment="1">
      <alignment horizontal="center" vertical="center"/>
    </xf>
    <xf numFmtId="186" fontId="30" fillId="39" borderId="19" xfId="101" applyNumberFormat="1" applyFont="1" applyFill="1" applyBorder="1" applyAlignment="1">
      <alignment vertical="center"/>
    </xf>
    <xf numFmtId="186" fontId="30" fillId="40" borderId="19" xfId="101" applyNumberFormat="1" applyFont="1" applyFill="1" applyBorder="1" applyAlignment="1">
      <alignment horizontal="center" vertical="center"/>
    </xf>
    <xf numFmtId="186" fontId="29" fillId="40" borderId="19" xfId="101" applyNumberFormat="1" applyFont="1" applyFill="1" applyBorder="1" applyAlignment="1">
      <alignment vertical="center"/>
    </xf>
    <xf numFmtId="49" fontId="30" fillId="40" borderId="19" xfId="0" applyNumberFormat="1" applyFont="1" applyFill="1" applyBorder="1" applyAlignment="1">
      <alignment vertical="center" wrapText="1"/>
    </xf>
    <xf numFmtId="186" fontId="30" fillId="0" borderId="19" xfId="101" applyNumberFormat="1" applyFont="1" applyFill="1" applyBorder="1" applyAlignment="1">
      <alignment vertical="center"/>
    </xf>
    <xf numFmtId="186" fontId="31" fillId="0" borderId="19" xfId="101" applyNumberFormat="1" applyFont="1" applyBorder="1" applyAlignment="1">
      <alignment vertical="center"/>
    </xf>
    <xf numFmtId="181" fontId="47" fillId="39" borderId="19" xfId="0" applyNumberFormat="1" applyFont="1" applyFill="1" applyBorder="1" applyAlignment="1">
      <alignment horizontal="center" vertical="center" wrapText="1"/>
    </xf>
    <xf numFmtId="181" fontId="34" fillId="0" borderId="19" xfId="0" applyNumberFormat="1" applyFont="1" applyFill="1" applyBorder="1" applyAlignment="1">
      <alignment horizontal="center" vertical="center"/>
    </xf>
    <xf numFmtId="181" fontId="33" fillId="0" borderId="19" xfId="101" applyNumberFormat="1" applyFont="1" applyFill="1" applyBorder="1" applyAlignment="1">
      <alignment horizontal="center" vertical="center"/>
    </xf>
    <xf numFmtId="181" fontId="33" fillId="0" borderId="19" xfId="0" applyNumberFormat="1" applyFont="1" applyFill="1" applyBorder="1" applyAlignment="1">
      <alignment horizontal="center" vertical="center"/>
    </xf>
    <xf numFmtId="181" fontId="33" fillId="0" borderId="19" xfId="0" applyNumberFormat="1" applyFont="1" applyFill="1" applyBorder="1" applyAlignment="1">
      <alignment horizontal="center" vertical="center" wrapText="1"/>
    </xf>
    <xf numFmtId="186" fontId="33" fillId="0" borderId="19" xfId="101" applyNumberFormat="1" applyFont="1" applyFill="1" applyBorder="1" applyAlignment="1">
      <alignment horizontal="center" vertical="center"/>
    </xf>
    <xf numFmtId="181" fontId="34" fillId="0" borderId="19" xfId="0" applyNumberFormat="1" applyFont="1" applyFill="1" applyBorder="1" applyAlignment="1">
      <alignment vertical="center"/>
    </xf>
    <xf numFmtId="49" fontId="34" fillId="0" borderId="19" xfId="0" applyNumberFormat="1" applyFont="1" applyBorder="1" applyAlignment="1">
      <alignment horizontal="center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center" vertical="center" wrapText="1"/>
    </xf>
    <xf numFmtId="4" fontId="33" fillId="0" borderId="21" xfId="0" applyNumberFormat="1" applyFont="1" applyBorder="1" applyAlignment="1">
      <alignment horizontal="center" vertical="center" wrapText="1"/>
    </xf>
    <xf numFmtId="4" fontId="33" fillId="0" borderId="2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4" fillId="0" borderId="23" xfId="0" applyFont="1" applyBorder="1" applyAlignment="1">
      <alignment horizontal="right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21" xfId="0" applyNumberFormat="1" applyFont="1" applyBorder="1" applyAlignment="1">
      <alignment horizontal="center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/>
    </xf>
    <xf numFmtId="49" fontId="47" fillId="0" borderId="19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7" fillId="0" borderId="19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zoomScalePageLayoutView="0" workbookViewId="0" topLeftCell="A30">
      <selection activeCell="B48" sqref="B48"/>
    </sheetView>
  </sheetViews>
  <sheetFormatPr defaultColWidth="9.00390625" defaultRowHeight="12.75"/>
  <cols>
    <col min="1" max="1" width="24.375" style="0" customWidth="1"/>
    <col min="2" max="2" width="55.875" style="0" customWidth="1"/>
    <col min="3" max="3" width="13.25390625" style="0" customWidth="1"/>
    <col min="4" max="4" width="14.25390625" style="0" customWidth="1"/>
    <col min="5" max="5" width="10.375" style="0" customWidth="1"/>
    <col min="6" max="6" width="14.375" style="0" customWidth="1"/>
    <col min="7" max="7" width="16.00390625" style="0" customWidth="1"/>
    <col min="8" max="8" width="10.625" style="0" customWidth="1"/>
    <col min="9" max="9" width="12.125" style="0" customWidth="1"/>
  </cols>
  <sheetData>
    <row r="1" spans="1:7" ht="16.5">
      <c r="A1" s="78" t="s">
        <v>89</v>
      </c>
      <c r="B1" s="78"/>
      <c r="C1" s="78"/>
      <c r="D1" s="78"/>
      <c r="E1" s="78"/>
      <c r="F1" s="78"/>
      <c r="G1" s="39"/>
    </row>
    <row r="2" spans="1:7" ht="16.5">
      <c r="A2" s="78" t="s">
        <v>90</v>
      </c>
      <c r="B2" s="78"/>
      <c r="C2" s="78"/>
      <c r="D2" s="78"/>
      <c r="E2" s="78"/>
      <c r="F2" s="78"/>
      <c r="G2" s="39"/>
    </row>
    <row r="3" spans="1:7" ht="16.5">
      <c r="A3" s="78" t="s">
        <v>196</v>
      </c>
      <c r="B3" s="78"/>
      <c r="C3" s="78"/>
      <c r="D3" s="78"/>
      <c r="E3" s="78"/>
      <c r="F3" s="78"/>
      <c r="G3" s="27"/>
    </row>
    <row r="4" spans="1:7" ht="16.5">
      <c r="A4" s="27"/>
      <c r="B4" s="27"/>
      <c r="C4" s="27"/>
      <c r="D4" s="27"/>
      <c r="E4" s="27"/>
      <c r="F4" s="27"/>
      <c r="G4" s="27"/>
    </row>
    <row r="5" spans="1:7" ht="16.5">
      <c r="A5" s="27"/>
      <c r="B5" s="27"/>
      <c r="C5" s="27"/>
      <c r="D5" s="27"/>
      <c r="E5" s="27"/>
      <c r="F5" s="27"/>
      <c r="G5" s="27"/>
    </row>
    <row r="6" spans="1:7" ht="16.5">
      <c r="A6" s="78" t="s">
        <v>149</v>
      </c>
      <c r="B6" s="78"/>
      <c r="C6" s="78"/>
      <c r="D6" s="78"/>
      <c r="E6" s="78"/>
      <c r="F6" s="78"/>
      <c r="G6" s="27"/>
    </row>
    <row r="7" spans="1:7" ht="16.5">
      <c r="A7" s="27"/>
      <c r="B7" s="27"/>
      <c r="C7" s="27"/>
      <c r="D7" s="27"/>
      <c r="E7" s="27"/>
      <c r="F7" s="27"/>
      <c r="G7" s="27"/>
    </row>
    <row r="8" spans="1:6" ht="15.75">
      <c r="A8" s="79" t="s">
        <v>148</v>
      </c>
      <c r="B8" s="79"/>
      <c r="C8" s="79"/>
      <c r="D8" s="79"/>
      <c r="E8" s="79"/>
      <c r="F8" s="79"/>
    </row>
    <row r="9" spans="1:6" ht="15.75" customHeight="1">
      <c r="A9" s="72" t="s">
        <v>92</v>
      </c>
      <c r="B9" s="72" t="s">
        <v>56</v>
      </c>
      <c r="C9" s="72" t="s">
        <v>193</v>
      </c>
      <c r="D9" s="72" t="s">
        <v>85</v>
      </c>
      <c r="E9" s="75" t="s">
        <v>194</v>
      </c>
      <c r="F9" s="72" t="s">
        <v>175</v>
      </c>
    </row>
    <row r="10" spans="1:6" ht="20.25" customHeight="1">
      <c r="A10" s="73"/>
      <c r="B10" s="73"/>
      <c r="C10" s="73"/>
      <c r="D10" s="73"/>
      <c r="E10" s="76"/>
      <c r="F10" s="73"/>
    </row>
    <row r="11" spans="1:6" ht="47.25" customHeight="1">
      <c r="A11" s="74"/>
      <c r="B11" s="74"/>
      <c r="C11" s="74"/>
      <c r="D11" s="74"/>
      <c r="E11" s="77"/>
      <c r="F11" s="74"/>
    </row>
    <row r="12" spans="1:6" ht="15.75">
      <c r="A12" s="51" t="s">
        <v>125</v>
      </c>
      <c r="B12" s="28" t="s">
        <v>93</v>
      </c>
      <c r="C12" s="66">
        <f>SUM(C13+C14+C15+C19+C22+C23+C28+C29+C30+C31+C32)</f>
        <v>108684.89999999998</v>
      </c>
      <c r="D12" s="29">
        <f>SUM(D13+D14+D15+D19+D22+D23+D28+D29+D30+D31+D32)</f>
        <v>100976.29999999999</v>
      </c>
      <c r="E12" s="29">
        <f aca="true" t="shared" si="0" ref="E12:E23">SUM(D12/C12*100)</f>
        <v>92.90738639866257</v>
      </c>
      <c r="F12" s="30">
        <v>96433.1</v>
      </c>
    </row>
    <row r="13" spans="1:6" ht="15.75">
      <c r="A13" s="52" t="s">
        <v>126</v>
      </c>
      <c r="B13" s="28" t="s">
        <v>18</v>
      </c>
      <c r="C13" s="67">
        <v>78154.4</v>
      </c>
      <c r="D13" s="30">
        <v>67831</v>
      </c>
      <c r="E13" s="29">
        <f t="shared" si="0"/>
        <v>86.79101880380375</v>
      </c>
      <c r="F13" s="30">
        <v>63855.3</v>
      </c>
    </row>
    <row r="14" spans="1:6" ht="31.5">
      <c r="A14" s="53" t="s">
        <v>127</v>
      </c>
      <c r="B14" s="28" t="s">
        <v>108</v>
      </c>
      <c r="C14" s="68">
        <v>7432.9</v>
      </c>
      <c r="D14" s="30">
        <v>7342.7</v>
      </c>
      <c r="E14" s="29">
        <f t="shared" si="0"/>
        <v>98.78647634167015</v>
      </c>
      <c r="F14" s="30">
        <v>9093.1</v>
      </c>
    </row>
    <row r="15" spans="1:6" ht="15.75">
      <c r="A15" s="53" t="s">
        <v>128</v>
      </c>
      <c r="B15" s="28" t="s">
        <v>44</v>
      </c>
      <c r="C15" s="69">
        <f>SUM(C16:C18)</f>
        <v>6379.5</v>
      </c>
      <c r="D15" s="30">
        <f>SUM(D16:D18)</f>
        <v>5972.200000000001</v>
      </c>
      <c r="E15" s="29">
        <f t="shared" si="0"/>
        <v>93.61548710714007</v>
      </c>
      <c r="F15" s="30">
        <v>6404.3</v>
      </c>
    </row>
    <row r="16" spans="1:6" ht="31.5">
      <c r="A16" s="54" t="s">
        <v>129</v>
      </c>
      <c r="B16" s="32" t="s">
        <v>94</v>
      </c>
      <c r="C16" s="65">
        <v>6198.4</v>
      </c>
      <c r="D16" s="33">
        <v>5723</v>
      </c>
      <c r="E16" s="55">
        <f t="shared" si="0"/>
        <v>92.33027878162106</v>
      </c>
      <c r="F16" s="33">
        <v>6033.1</v>
      </c>
    </row>
    <row r="17" spans="1:6" ht="15.75">
      <c r="A17" s="54" t="s">
        <v>130</v>
      </c>
      <c r="B17" s="32" t="s">
        <v>22</v>
      </c>
      <c r="C17" s="65">
        <v>139.1</v>
      </c>
      <c r="D17" s="33">
        <v>223.6</v>
      </c>
      <c r="E17" s="55">
        <f t="shared" si="0"/>
        <v>160.74766355140187</v>
      </c>
      <c r="F17" s="33">
        <v>360.4</v>
      </c>
    </row>
    <row r="18" spans="1:6" ht="31.5">
      <c r="A18" s="54" t="s">
        <v>131</v>
      </c>
      <c r="B18" s="32" t="s">
        <v>95</v>
      </c>
      <c r="C18" s="65">
        <v>42</v>
      </c>
      <c r="D18" s="33">
        <v>25.6</v>
      </c>
      <c r="E18" s="55">
        <f t="shared" si="0"/>
        <v>60.952380952380956</v>
      </c>
      <c r="F18" s="33">
        <v>10.8</v>
      </c>
    </row>
    <row r="19" spans="1:6" ht="15.75">
      <c r="A19" s="53" t="s">
        <v>132</v>
      </c>
      <c r="B19" s="28" t="s">
        <v>0</v>
      </c>
      <c r="C19" s="69">
        <f>SUM(C20:C21)</f>
        <v>7943.900000000001</v>
      </c>
      <c r="D19" s="30">
        <f>SUM(D20:D21)</f>
        <v>9863.7</v>
      </c>
      <c r="E19" s="29">
        <f t="shared" si="0"/>
        <v>124.16697088331927</v>
      </c>
      <c r="F19" s="30">
        <v>6978.8</v>
      </c>
    </row>
    <row r="20" spans="1:6" ht="15.75">
      <c r="A20" s="54" t="s">
        <v>133</v>
      </c>
      <c r="B20" s="32" t="s">
        <v>96</v>
      </c>
      <c r="C20" s="65">
        <v>1172.8</v>
      </c>
      <c r="D20" s="33">
        <v>1586</v>
      </c>
      <c r="E20" s="55">
        <f t="shared" si="0"/>
        <v>135.2319236016371</v>
      </c>
      <c r="F20" s="33">
        <v>764.9</v>
      </c>
    </row>
    <row r="21" spans="1:6" ht="15.75">
      <c r="A21" s="54" t="s">
        <v>134</v>
      </c>
      <c r="B21" s="32" t="s">
        <v>1</v>
      </c>
      <c r="C21" s="65">
        <v>6771.1</v>
      </c>
      <c r="D21" s="33">
        <v>8277.7</v>
      </c>
      <c r="E21" s="55">
        <f t="shared" si="0"/>
        <v>122.25044675163564</v>
      </c>
      <c r="F21" s="33">
        <v>6213.9</v>
      </c>
    </row>
    <row r="22" spans="1:6" ht="15.75">
      <c r="A22" s="53" t="s">
        <v>135</v>
      </c>
      <c r="B22" s="28" t="s">
        <v>2</v>
      </c>
      <c r="C22" s="67">
        <v>1218.5</v>
      </c>
      <c r="D22" s="30">
        <v>1173.8</v>
      </c>
      <c r="E22" s="29">
        <f t="shared" si="0"/>
        <v>96.33155519080837</v>
      </c>
      <c r="F22" s="30">
        <v>914.4</v>
      </c>
    </row>
    <row r="23" spans="1:7" ht="47.25">
      <c r="A23" s="53" t="s">
        <v>136</v>
      </c>
      <c r="B23" s="28" t="s">
        <v>107</v>
      </c>
      <c r="C23" s="30">
        <f>SUM(C24:C27)</f>
        <v>4423.2</v>
      </c>
      <c r="D23" s="30">
        <f>SUM(D24:D27)</f>
        <v>4229.9</v>
      </c>
      <c r="E23" s="29">
        <f t="shared" si="0"/>
        <v>95.62986073431</v>
      </c>
      <c r="F23" s="30">
        <v>4162.9</v>
      </c>
      <c r="G23" s="49"/>
    </row>
    <row r="24" spans="1:7" ht="15.75">
      <c r="A24" s="71" t="s">
        <v>190</v>
      </c>
      <c r="B24" s="32" t="s">
        <v>191</v>
      </c>
      <c r="C24" s="65"/>
      <c r="D24" s="33">
        <v>2</v>
      </c>
      <c r="E24" s="55"/>
      <c r="F24" s="33">
        <v>1.6</v>
      </c>
      <c r="G24" s="49"/>
    </row>
    <row r="25" spans="1:6" ht="15.75">
      <c r="A25" s="54" t="s">
        <v>137</v>
      </c>
      <c r="B25" s="32" t="s">
        <v>23</v>
      </c>
      <c r="C25" s="65">
        <v>3070.1</v>
      </c>
      <c r="D25" s="33">
        <v>2870.9</v>
      </c>
      <c r="E25" s="55">
        <f aca="true" t="shared" si="1" ref="E25:E42">SUM(D25/C25*100)</f>
        <v>93.51161199960913</v>
      </c>
      <c r="F25" s="33">
        <v>2925.7</v>
      </c>
    </row>
    <row r="26" spans="1:6" ht="15.75">
      <c r="A26" s="54" t="s">
        <v>138</v>
      </c>
      <c r="B26" s="32" t="s">
        <v>19</v>
      </c>
      <c r="C26" s="65">
        <v>1334.3</v>
      </c>
      <c r="D26" s="33">
        <v>1330.8</v>
      </c>
      <c r="E26" s="55">
        <f t="shared" si="1"/>
        <v>99.7376901746234</v>
      </c>
      <c r="F26" s="33">
        <v>1205.6</v>
      </c>
    </row>
    <row r="27" spans="1:6" ht="47.25">
      <c r="A27" s="54" t="s">
        <v>139</v>
      </c>
      <c r="B27" s="32" t="s">
        <v>109</v>
      </c>
      <c r="C27" s="65">
        <v>18.8</v>
      </c>
      <c r="D27" s="33">
        <v>26.2</v>
      </c>
      <c r="E27" s="55">
        <f t="shared" si="1"/>
        <v>139.36170212765958</v>
      </c>
      <c r="F27" s="33">
        <v>30</v>
      </c>
    </row>
    <row r="28" spans="1:6" ht="15.75">
      <c r="A28" s="53" t="s">
        <v>140</v>
      </c>
      <c r="B28" s="28" t="s">
        <v>97</v>
      </c>
      <c r="C28" s="67">
        <v>579.1</v>
      </c>
      <c r="D28" s="30">
        <v>260.1</v>
      </c>
      <c r="E28" s="29">
        <f t="shared" si="1"/>
        <v>44.91452253496806</v>
      </c>
      <c r="F28" s="30">
        <v>381.6</v>
      </c>
    </row>
    <row r="29" spans="1:6" ht="31.5">
      <c r="A29" s="53" t="s">
        <v>141</v>
      </c>
      <c r="B29" s="28" t="s">
        <v>98</v>
      </c>
      <c r="C29" s="67">
        <v>1067.9</v>
      </c>
      <c r="D29" s="30">
        <v>836.1</v>
      </c>
      <c r="E29" s="29">
        <f t="shared" si="1"/>
        <v>78.29384773855229</v>
      </c>
      <c r="F29" s="30">
        <v>1092.5</v>
      </c>
    </row>
    <row r="30" spans="1:6" ht="31.5">
      <c r="A30" s="53" t="s">
        <v>142</v>
      </c>
      <c r="B30" s="28" t="s">
        <v>99</v>
      </c>
      <c r="C30" s="67">
        <v>750</v>
      </c>
      <c r="D30" s="30">
        <v>3057.4</v>
      </c>
      <c r="E30" s="29">
        <f t="shared" si="1"/>
        <v>407.65333333333336</v>
      </c>
      <c r="F30" s="30">
        <v>3096.4</v>
      </c>
    </row>
    <row r="31" spans="1:6" ht="15.75">
      <c r="A31" s="53" t="s">
        <v>143</v>
      </c>
      <c r="B31" s="28" t="s">
        <v>100</v>
      </c>
      <c r="C31" s="67">
        <v>409</v>
      </c>
      <c r="D31" s="30">
        <v>231.5</v>
      </c>
      <c r="E31" s="29">
        <f t="shared" si="1"/>
        <v>56.60146699266504</v>
      </c>
      <c r="F31" s="30">
        <v>224.6</v>
      </c>
    </row>
    <row r="32" spans="1:6" ht="15.75">
      <c r="A32" s="53" t="s">
        <v>144</v>
      </c>
      <c r="B32" s="28" t="s">
        <v>3</v>
      </c>
      <c r="C32" s="67">
        <v>326.5</v>
      </c>
      <c r="D32" s="30">
        <v>177.9</v>
      </c>
      <c r="E32" s="29">
        <f t="shared" si="1"/>
        <v>54.48698315467075</v>
      </c>
      <c r="F32" s="30">
        <v>229.2</v>
      </c>
    </row>
    <row r="33" spans="1:6" ht="15.75">
      <c r="A33" s="53" t="s">
        <v>145</v>
      </c>
      <c r="B33" s="28" t="s">
        <v>102</v>
      </c>
      <c r="C33" s="67">
        <f>SUM(C34+C41+C39+C40)</f>
        <v>407787.49999999994</v>
      </c>
      <c r="D33" s="31">
        <f>SUM(D34+D41+D39+D40)</f>
        <v>366823.8999999999</v>
      </c>
      <c r="E33" s="29">
        <f t="shared" si="1"/>
        <v>89.9546700180854</v>
      </c>
      <c r="F33" s="34">
        <v>354841.7</v>
      </c>
    </row>
    <row r="34" spans="1:6" ht="31.5">
      <c r="A34" s="53" t="s">
        <v>146</v>
      </c>
      <c r="B34" s="28" t="s">
        <v>101</v>
      </c>
      <c r="C34" s="67">
        <f>SUM(C35:C38)</f>
        <v>406540.29999999993</v>
      </c>
      <c r="D34" s="31">
        <f>SUM(D35:D38)</f>
        <v>365231.39999999997</v>
      </c>
      <c r="E34" s="29">
        <f t="shared" si="1"/>
        <v>89.83891633867542</v>
      </c>
      <c r="F34" s="34">
        <v>353853.1</v>
      </c>
    </row>
    <row r="35" spans="1:6" ht="15.75">
      <c r="A35" s="54" t="s">
        <v>185</v>
      </c>
      <c r="B35" s="32" t="s">
        <v>103</v>
      </c>
      <c r="C35" s="70">
        <v>130268.8</v>
      </c>
      <c r="D35" s="35">
        <v>118110.4</v>
      </c>
      <c r="E35" s="55">
        <f t="shared" si="1"/>
        <v>90.66668304306172</v>
      </c>
      <c r="F35" s="35">
        <v>124125</v>
      </c>
    </row>
    <row r="36" spans="1:6" ht="15.75">
      <c r="A36" s="54" t="s">
        <v>186</v>
      </c>
      <c r="B36" s="32" t="s">
        <v>104</v>
      </c>
      <c r="C36" s="70">
        <v>43386.1</v>
      </c>
      <c r="D36" s="35">
        <v>40280.5</v>
      </c>
      <c r="E36" s="55">
        <f t="shared" si="1"/>
        <v>92.84194707521533</v>
      </c>
      <c r="F36" s="35">
        <v>61328.5</v>
      </c>
    </row>
    <row r="37" spans="1:6" ht="15.75">
      <c r="A37" s="54" t="s">
        <v>187</v>
      </c>
      <c r="B37" s="32" t="s">
        <v>105</v>
      </c>
      <c r="C37" s="70">
        <v>229116.8</v>
      </c>
      <c r="D37" s="35">
        <v>203132.8</v>
      </c>
      <c r="E37" s="55">
        <f t="shared" si="1"/>
        <v>88.65905948407101</v>
      </c>
      <c r="F37" s="35">
        <v>166153.6</v>
      </c>
    </row>
    <row r="38" spans="1:6" ht="15.75">
      <c r="A38" s="54" t="s">
        <v>188</v>
      </c>
      <c r="B38" s="32" t="s">
        <v>189</v>
      </c>
      <c r="C38" s="70">
        <v>3768.6</v>
      </c>
      <c r="D38" s="35">
        <v>3707.7</v>
      </c>
      <c r="E38" s="55">
        <f t="shared" si="1"/>
        <v>98.38401528419041</v>
      </c>
      <c r="F38" s="35">
        <v>2246</v>
      </c>
    </row>
    <row r="39" spans="1:6" ht="31.5">
      <c r="A39" s="54" t="s">
        <v>180</v>
      </c>
      <c r="B39" s="32" t="s">
        <v>181</v>
      </c>
      <c r="C39" s="70">
        <v>743.9</v>
      </c>
      <c r="D39" s="35">
        <v>1028.6</v>
      </c>
      <c r="E39" s="55">
        <f t="shared" si="1"/>
        <v>138.27127302056726</v>
      </c>
      <c r="F39" s="35">
        <v>483.8</v>
      </c>
    </row>
    <row r="40" spans="1:6" ht="15.75">
      <c r="A40" s="54" t="s">
        <v>183</v>
      </c>
      <c r="B40" s="32" t="s">
        <v>184</v>
      </c>
      <c r="C40" s="70">
        <v>903.5</v>
      </c>
      <c r="D40" s="35">
        <v>964.1</v>
      </c>
      <c r="E40" s="55">
        <f t="shared" si="1"/>
        <v>106.70724958494743</v>
      </c>
      <c r="F40" s="35">
        <v>882.4</v>
      </c>
    </row>
    <row r="41" spans="1:6" ht="15.75">
      <c r="A41" s="53" t="s">
        <v>147</v>
      </c>
      <c r="B41" s="28" t="s">
        <v>78</v>
      </c>
      <c r="C41" s="67">
        <v>-400.2</v>
      </c>
      <c r="D41" s="31">
        <v>-400.2</v>
      </c>
      <c r="E41" s="29">
        <f t="shared" si="1"/>
        <v>100</v>
      </c>
      <c r="F41" s="30">
        <v>-377.6</v>
      </c>
    </row>
    <row r="42" spans="1:6" ht="15.75">
      <c r="A42" s="36" t="s">
        <v>124</v>
      </c>
      <c r="B42" s="37"/>
      <c r="C42" s="38">
        <f>SUM(C33+C12)</f>
        <v>516472.3999999999</v>
      </c>
      <c r="D42" s="38">
        <f>SUM(D33+D12)</f>
        <v>467800.1999999999</v>
      </c>
      <c r="E42" s="57">
        <f t="shared" si="1"/>
        <v>90.57603078112209</v>
      </c>
      <c r="F42" s="38">
        <f>SUM(F33+F12)</f>
        <v>451274.80000000005</v>
      </c>
    </row>
  </sheetData>
  <sheetProtection/>
  <mergeCells count="11">
    <mergeCell ref="F9:F11"/>
    <mergeCell ref="B9:B11"/>
    <mergeCell ref="C9:C11"/>
    <mergeCell ref="E9:E11"/>
    <mergeCell ref="A1:F1"/>
    <mergeCell ref="A2:F2"/>
    <mergeCell ref="A3:F3"/>
    <mergeCell ref="A6:F6"/>
    <mergeCell ref="A8:F8"/>
    <mergeCell ref="D9:D11"/>
    <mergeCell ref="A9:A11"/>
  </mergeCells>
  <printOptions/>
  <pageMargins left="0.4330708661417323" right="0.4330708661417323" top="0.7480314960629921" bottom="0.5511811023622047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1" width="9.00390625" style="0" customWidth="1"/>
    <col min="2" max="2" width="64.00390625" style="1" customWidth="1"/>
    <col min="3" max="4" width="15.875" style="1" customWidth="1"/>
    <col min="5" max="6" width="15.25390625" style="1" customWidth="1"/>
  </cols>
  <sheetData>
    <row r="1" spans="1:6" ht="21.75" customHeight="1">
      <c r="A1" s="87" t="s">
        <v>91</v>
      </c>
      <c r="B1" s="87"/>
      <c r="C1" s="87"/>
      <c r="D1" s="87"/>
      <c r="E1" s="87"/>
      <c r="F1" s="87"/>
    </row>
    <row r="2" spans="1:6" ht="27.75" customHeight="1">
      <c r="A2" s="88" t="s">
        <v>92</v>
      </c>
      <c r="B2" s="89" t="s">
        <v>4</v>
      </c>
      <c r="C2" s="80" t="s">
        <v>195</v>
      </c>
      <c r="D2" s="88" t="s">
        <v>85</v>
      </c>
      <c r="E2" s="83" t="s">
        <v>57</v>
      </c>
      <c r="F2" s="88" t="s">
        <v>175</v>
      </c>
    </row>
    <row r="3" spans="1:6" ht="21" customHeight="1">
      <c r="A3" s="88"/>
      <c r="B3" s="89"/>
      <c r="C3" s="81"/>
      <c r="D3" s="88"/>
      <c r="E3" s="84"/>
      <c r="F3" s="88"/>
    </row>
    <row r="4" spans="1:6" ht="24" customHeight="1">
      <c r="A4" s="88"/>
      <c r="B4" s="89"/>
      <c r="C4" s="82"/>
      <c r="D4" s="88"/>
      <c r="E4" s="85"/>
      <c r="F4" s="88"/>
    </row>
    <row r="5" spans="1:6" s="6" customFormat="1" ht="16.5">
      <c r="A5" s="21" t="s">
        <v>5</v>
      </c>
      <c r="B5" s="12" t="s">
        <v>43</v>
      </c>
      <c r="C5" s="22">
        <f>SUM(C6+C7+C9+C10+C11+C12+C8)</f>
        <v>57668.5</v>
      </c>
      <c r="D5" s="22">
        <f>SUM(D6+D7+D9+D10+D11+D12+D8)</f>
        <v>45698.600000000006</v>
      </c>
      <c r="E5" s="22">
        <f>SUM(D5/C5*100)</f>
        <v>79.2436078621778</v>
      </c>
      <c r="F5" s="13">
        <f>SUM(F6:F12)</f>
        <v>45331.1</v>
      </c>
    </row>
    <row r="6" spans="1:6" s="1" customFormat="1" ht="49.5">
      <c r="A6" s="14" t="s">
        <v>45</v>
      </c>
      <c r="B6" s="26" t="s">
        <v>110</v>
      </c>
      <c r="C6" s="11">
        <v>556.7</v>
      </c>
      <c r="D6" s="11">
        <v>467.2</v>
      </c>
      <c r="E6" s="11">
        <f>SUM(D6/C6*100)</f>
        <v>83.92311837614514</v>
      </c>
      <c r="F6" s="10">
        <v>1832.9</v>
      </c>
    </row>
    <row r="7" spans="1:6" s="1" customFormat="1" ht="16.5">
      <c r="A7" s="14" t="s">
        <v>46</v>
      </c>
      <c r="B7" s="26" t="s">
        <v>112</v>
      </c>
      <c r="C7" s="11">
        <v>34618.6</v>
      </c>
      <c r="D7" s="11">
        <v>29522.4</v>
      </c>
      <c r="E7" s="11">
        <f>SUM(D7/C7*100)</f>
        <v>85.27901186067606</v>
      </c>
      <c r="F7" s="10">
        <v>28149</v>
      </c>
    </row>
    <row r="8" spans="1:6" s="1" customFormat="1" ht="16.5">
      <c r="A8" s="14" t="s">
        <v>87</v>
      </c>
      <c r="B8" s="26" t="s">
        <v>88</v>
      </c>
      <c r="C8" s="11">
        <v>1</v>
      </c>
      <c r="D8" s="11"/>
      <c r="E8" s="10" t="s">
        <v>176</v>
      </c>
      <c r="F8" s="10">
        <v>2.4</v>
      </c>
    </row>
    <row r="9" spans="1:6" s="1" customFormat="1" ht="16.5">
      <c r="A9" s="14" t="s">
        <v>67</v>
      </c>
      <c r="B9" s="26" t="s">
        <v>113</v>
      </c>
      <c r="C9" s="11">
        <v>10310.9</v>
      </c>
      <c r="D9" s="11">
        <v>8628.1</v>
      </c>
      <c r="E9" s="11">
        <f>SUM(D9/C9*100)</f>
        <v>83.67940722924284</v>
      </c>
      <c r="F9" s="10">
        <v>8106.1</v>
      </c>
    </row>
    <row r="10" spans="1:6" s="1" customFormat="1" ht="16.5">
      <c r="A10" s="14" t="s">
        <v>80</v>
      </c>
      <c r="B10" s="26" t="s">
        <v>82</v>
      </c>
      <c r="C10" s="11"/>
      <c r="D10" s="11"/>
      <c r="E10" s="10" t="s">
        <v>176</v>
      </c>
      <c r="F10" s="10">
        <v>4.5</v>
      </c>
    </row>
    <row r="11" spans="1:6" s="1" customFormat="1" ht="16.5">
      <c r="A11" s="14" t="s">
        <v>71</v>
      </c>
      <c r="B11" s="26" t="s">
        <v>29</v>
      </c>
      <c r="C11" s="11">
        <v>619.8</v>
      </c>
      <c r="D11" s="11"/>
      <c r="E11" s="10">
        <f aca="true" t="shared" si="0" ref="E11:E53">SUM(D11/C11*100)</f>
        <v>0</v>
      </c>
      <c r="F11" s="10"/>
    </row>
    <row r="12" spans="1:6" s="1" customFormat="1" ht="16.5">
      <c r="A12" s="14" t="s">
        <v>28</v>
      </c>
      <c r="B12" s="26" t="s">
        <v>111</v>
      </c>
      <c r="C12" s="11">
        <v>11561.5</v>
      </c>
      <c r="D12" s="11">
        <v>7080.9</v>
      </c>
      <c r="E12" s="11">
        <f t="shared" si="0"/>
        <v>61.245513125459496</v>
      </c>
      <c r="F12" s="10">
        <v>7236.2</v>
      </c>
    </row>
    <row r="13" spans="1:6" s="8" customFormat="1" ht="16.5">
      <c r="A13" s="21" t="s">
        <v>52</v>
      </c>
      <c r="B13" s="12" t="s">
        <v>53</v>
      </c>
      <c r="C13" s="22">
        <f>SUM(C14)</f>
        <v>724.8</v>
      </c>
      <c r="D13" s="22">
        <f>SUM(D14)</f>
        <v>614.9</v>
      </c>
      <c r="E13" s="22">
        <f t="shared" si="0"/>
        <v>84.83719646799118</v>
      </c>
      <c r="F13" s="13">
        <f>SUM(F14)</f>
        <v>594.1</v>
      </c>
    </row>
    <row r="14" spans="1:6" s="1" customFormat="1" ht="16.5">
      <c r="A14" s="14" t="s">
        <v>58</v>
      </c>
      <c r="B14" s="15" t="s">
        <v>114</v>
      </c>
      <c r="C14" s="11">
        <v>724.8</v>
      </c>
      <c r="D14" s="10">
        <v>614.9</v>
      </c>
      <c r="E14" s="11">
        <f t="shared" si="0"/>
        <v>84.83719646799118</v>
      </c>
      <c r="F14" s="10">
        <v>594.1</v>
      </c>
    </row>
    <row r="15" spans="1:6" s="6" customFormat="1" ht="33">
      <c r="A15" s="21" t="s">
        <v>26</v>
      </c>
      <c r="B15" s="12" t="s">
        <v>174</v>
      </c>
      <c r="C15" s="22">
        <f>SUM(C16:C17)</f>
        <v>8828.3</v>
      </c>
      <c r="D15" s="22">
        <f>SUM(D17+D16)</f>
        <v>6739.3</v>
      </c>
      <c r="E15" s="22">
        <f t="shared" si="0"/>
        <v>76.33746021317809</v>
      </c>
      <c r="F15" s="13">
        <f>SUM(F16:F17)</f>
        <v>6621.9</v>
      </c>
    </row>
    <row r="16" spans="1:6" s="3" customFormat="1" ht="33">
      <c r="A16" s="14" t="s">
        <v>51</v>
      </c>
      <c r="B16" s="26" t="s">
        <v>115</v>
      </c>
      <c r="C16" s="11">
        <v>3110.8</v>
      </c>
      <c r="D16" s="11">
        <v>2029</v>
      </c>
      <c r="E16" s="11">
        <f t="shared" si="0"/>
        <v>65.22437958081522</v>
      </c>
      <c r="F16" s="10">
        <v>2123.7</v>
      </c>
    </row>
    <row r="17" spans="1:6" s="1" customFormat="1" ht="16.5">
      <c r="A17" s="14" t="s">
        <v>27</v>
      </c>
      <c r="B17" s="26" t="s">
        <v>116</v>
      </c>
      <c r="C17" s="11">
        <v>5717.5</v>
      </c>
      <c r="D17" s="11">
        <v>4710.3</v>
      </c>
      <c r="E17" s="11">
        <f t="shared" si="0"/>
        <v>82.38390905115872</v>
      </c>
      <c r="F17" s="10">
        <v>4498.2</v>
      </c>
    </row>
    <row r="18" spans="1:6" s="6" customFormat="1" ht="16.5">
      <c r="A18" s="21" t="s">
        <v>25</v>
      </c>
      <c r="B18" s="12" t="s">
        <v>24</v>
      </c>
      <c r="C18" s="22">
        <f>SUM(C19+C20+C23+C25+C22+C24)</f>
        <v>74194.2</v>
      </c>
      <c r="D18" s="22">
        <f>SUM(D19+D20+D23+D25+D22+D24)</f>
        <v>63835.7</v>
      </c>
      <c r="E18" s="22">
        <f t="shared" si="0"/>
        <v>86.03866609519343</v>
      </c>
      <c r="F18" s="13">
        <f>SUM(F19:F25)-F21</f>
        <v>36480.9</v>
      </c>
    </row>
    <row r="19" spans="1:6" s="3" customFormat="1" ht="16.5">
      <c r="A19" s="14" t="s">
        <v>47</v>
      </c>
      <c r="B19" s="26" t="s">
        <v>48</v>
      </c>
      <c r="C19" s="16">
        <v>300</v>
      </c>
      <c r="D19" s="16">
        <v>293.2</v>
      </c>
      <c r="E19" s="11">
        <f t="shared" si="0"/>
        <v>97.73333333333333</v>
      </c>
      <c r="F19" s="10">
        <v>273.7</v>
      </c>
    </row>
    <row r="20" spans="1:6" s="1" customFormat="1" ht="16.5">
      <c r="A20" s="14" t="s">
        <v>30</v>
      </c>
      <c r="B20" s="26" t="s">
        <v>117</v>
      </c>
      <c r="C20" s="16">
        <v>50679.9</v>
      </c>
      <c r="D20" s="16">
        <v>42935.6</v>
      </c>
      <c r="E20" s="11">
        <f t="shared" si="0"/>
        <v>84.71918847511539</v>
      </c>
      <c r="F20" s="10">
        <v>20485.7</v>
      </c>
    </row>
    <row r="21" spans="1:6" s="1" customFormat="1" ht="33">
      <c r="A21" s="17" t="s">
        <v>30</v>
      </c>
      <c r="B21" s="50" t="s">
        <v>182</v>
      </c>
      <c r="C21" s="18">
        <v>680.5</v>
      </c>
      <c r="D21" s="18">
        <v>303.7</v>
      </c>
      <c r="E21" s="63">
        <f t="shared" si="0"/>
        <v>44.62894930198383</v>
      </c>
      <c r="F21" s="19">
        <v>582</v>
      </c>
    </row>
    <row r="22" spans="1:6" s="1" customFormat="1" ht="16.5">
      <c r="A22" s="14" t="s">
        <v>69</v>
      </c>
      <c r="B22" s="26" t="s">
        <v>70</v>
      </c>
      <c r="C22" s="11">
        <v>4620.8</v>
      </c>
      <c r="D22" s="11">
        <v>4558.8</v>
      </c>
      <c r="E22" s="11">
        <f t="shared" si="0"/>
        <v>98.65824099722992</v>
      </c>
      <c r="F22" s="10">
        <v>1976.9</v>
      </c>
    </row>
    <row r="23" spans="1:6" s="1" customFormat="1" ht="16.5">
      <c r="A23" s="14" t="s">
        <v>54</v>
      </c>
      <c r="B23" s="26" t="s">
        <v>118</v>
      </c>
      <c r="C23" s="11">
        <v>15443.1</v>
      </c>
      <c r="D23" s="11">
        <v>13352.8</v>
      </c>
      <c r="E23" s="11">
        <f t="shared" si="0"/>
        <v>86.46450518354474</v>
      </c>
      <c r="F23" s="10">
        <v>12959.5</v>
      </c>
    </row>
    <row r="24" spans="1:6" s="1" customFormat="1" ht="16.5">
      <c r="A24" s="14" t="s">
        <v>83</v>
      </c>
      <c r="B24" s="26" t="s">
        <v>84</v>
      </c>
      <c r="C24" s="11">
        <v>1895.4</v>
      </c>
      <c r="D24" s="11">
        <v>1895.4</v>
      </c>
      <c r="E24" s="11">
        <f t="shared" si="0"/>
        <v>100</v>
      </c>
      <c r="F24" s="10">
        <v>556.9</v>
      </c>
    </row>
    <row r="25" spans="1:6" s="1" customFormat="1" ht="16.5">
      <c r="A25" s="14" t="s">
        <v>59</v>
      </c>
      <c r="B25" s="26" t="s">
        <v>119</v>
      </c>
      <c r="C25" s="11">
        <v>1255</v>
      </c>
      <c r="D25" s="11">
        <v>799.9</v>
      </c>
      <c r="E25" s="10">
        <f t="shared" si="0"/>
        <v>63.73705179282868</v>
      </c>
      <c r="F25" s="10">
        <v>228.2</v>
      </c>
    </row>
    <row r="26" spans="1:6" s="6" customFormat="1" ht="16.5">
      <c r="A26" s="21" t="s">
        <v>21</v>
      </c>
      <c r="B26" s="12" t="s">
        <v>6</v>
      </c>
      <c r="C26" s="22">
        <f>SUM(C27:C29)</f>
        <v>24751.4</v>
      </c>
      <c r="D26" s="22">
        <f>SUM(D27:D29)</f>
        <v>21175.6</v>
      </c>
      <c r="E26" s="58">
        <f t="shared" si="0"/>
        <v>85.5531404284202</v>
      </c>
      <c r="F26" s="13">
        <f>SUM(F27:F29)</f>
        <v>56955.8</v>
      </c>
    </row>
    <row r="27" spans="1:6" s="1" customFormat="1" ht="16.5">
      <c r="A27" s="14" t="s">
        <v>31</v>
      </c>
      <c r="B27" s="26" t="s">
        <v>12</v>
      </c>
      <c r="C27" s="16">
        <v>1068.6</v>
      </c>
      <c r="D27" s="16">
        <v>764.3</v>
      </c>
      <c r="E27" s="11">
        <f t="shared" si="0"/>
        <v>71.52348867677335</v>
      </c>
      <c r="F27" s="10">
        <v>36405</v>
      </c>
    </row>
    <row r="28" spans="1:6" s="1" customFormat="1" ht="16.5">
      <c r="A28" s="14" t="s">
        <v>32</v>
      </c>
      <c r="B28" s="26" t="s">
        <v>13</v>
      </c>
      <c r="C28" s="11">
        <v>2865.8</v>
      </c>
      <c r="D28" s="11">
        <v>2427.6</v>
      </c>
      <c r="E28" s="11">
        <f t="shared" si="0"/>
        <v>84.70933072789447</v>
      </c>
      <c r="F28" s="10">
        <v>3985.9</v>
      </c>
    </row>
    <row r="29" spans="1:6" s="1" customFormat="1" ht="16.5">
      <c r="A29" s="14" t="s">
        <v>61</v>
      </c>
      <c r="B29" s="26" t="s">
        <v>62</v>
      </c>
      <c r="C29" s="16">
        <v>20817</v>
      </c>
      <c r="D29" s="16">
        <v>17983.7</v>
      </c>
      <c r="E29" s="11">
        <f t="shared" si="0"/>
        <v>86.38948935965797</v>
      </c>
      <c r="F29" s="10">
        <v>16564.9</v>
      </c>
    </row>
    <row r="30" spans="1:6" s="6" customFormat="1" ht="16.5">
      <c r="A30" s="21" t="s">
        <v>17</v>
      </c>
      <c r="B30" s="12" t="s">
        <v>7</v>
      </c>
      <c r="C30" s="22">
        <f>SUM(C31:C35)</f>
        <v>245714.19999999998</v>
      </c>
      <c r="D30" s="22">
        <f>SUM(D31:D35)</f>
        <v>212117.80000000002</v>
      </c>
      <c r="E30" s="22">
        <f t="shared" si="0"/>
        <v>86.32704174199132</v>
      </c>
      <c r="F30" s="13">
        <f>SUM(F31:F35)</f>
        <v>198777.09999999998</v>
      </c>
    </row>
    <row r="31" spans="1:6" s="1" customFormat="1" ht="16.5">
      <c r="A31" s="14" t="s">
        <v>10</v>
      </c>
      <c r="B31" s="26" t="s">
        <v>14</v>
      </c>
      <c r="C31" s="11">
        <v>86430.6</v>
      </c>
      <c r="D31" s="11">
        <v>72480</v>
      </c>
      <c r="E31" s="11">
        <f t="shared" si="0"/>
        <v>83.85918875953655</v>
      </c>
      <c r="F31" s="10">
        <v>69503.7</v>
      </c>
    </row>
    <row r="32" spans="1:6" s="1" customFormat="1" ht="16.5">
      <c r="A32" s="14" t="s">
        <v>33</v>
      </c>
      <c r="B32" s="26" t="s">
        <v>177</v>
      </c>
      <c r="C32" s="11">
        <v>116747.7</v>
      </c>
      <c r="D32" s="11">
        <v>103135.7</v>
      </c>
      <c r="E32" s="11">
        <f t="shared" si="0"/>
        <v>88.34066966629749</v>
      </c>
      <c r="F32" s="10">
        <v>94472.7</v>
      </c>
    </row>
    <row r="33" spans="1:6" s="5" customFormat="1" ht="16.5">
      <c r="A33" s="14" t="s">
        <v>178</v>
      </c>
      <c r="B33" s="61" t="s">
        <v>179</v>
      </c>
      <c r="C33" s="62">
        <v>18157.1</v>
      </c>
      <c r="D33" s="62">
        <v>15783.6</v>
      </c>
      <c r="E33" s="11">
        <f t="shared" si="0"/>
        <v>86.92797858688888</v>
      </c>
      <c r="F33" s="59">
        <v>15733</v>
      </c>
    </row>
    <row r="34" spans="1:6" s="1" customFormat="1" ht="16.5">
      <c r="A34" s="14" t="s">
        <v>34</v>
      </c>
      <c r="B34" s="26" t="s">
        <v>65</v>
      </c>
      <c r="C34" s="11">
        <v>1907.9</v>
      </c>
      <c r="D34" s="11">
        <v>1785.4</v>
      </c>
      <c r="E34" s="11">
        <f t="shared" si="0"/>
        <v>93.57932805702605</v>
      </c>
      <c r="F34" s="10">
        <v>1852.4</v>
      </c>
    </row>
    <row r="35" spans="1:6" s="1" customFormat="1" ht="16.5">
      <c r="A35" s="14" t="s">
        <v>35</v>
      </c>
      <c r="B35" s="26" t="s">
        <v>120</v>
      </c>
      <c r="C35" s="11">
        <v>22470.9</v>
      </c>
      <c r="D35" s="11">
        <v>18933.1</v>
      </c>
      <c r="E35" s="11">
        <f t="shared" si="0"/>
        <v>84.25608231089986</v>
      </c>
      <c r="F35" s="10">
        <v>17215.3</v>
      </c>
    </row>
    <row r="36" spans="1:6" s="6" customFormat="1" ht="16.5">
      <c r="A36" s="21" t="s">
        <v>16</v>
      </c>
      <c r="B36" s="12" t="s">
        <v>79</v>
      </c>
      <c r="C36" s="22">
        <f>SUM(C37:C38)</f>
        <v>52779</v>
      </c>
      <c r="D36" s="22">
        <f>SUM(D37:D38)</f>
        <v>47015.9</v>
      </c>
      <c r="E36" s="22">
        <f t="shared" si="0"/>
        <v>89.08069497337956</v>
      </c>
      <c r="F36" s="13">
        <f>SUM(F37:F38)</f>
        <v>38931.700000000004</v>
      </c>
    </row>
    <row r="37" spans="1:6" s="3" customFormat="1" ht="16.5">
      <c r="A37" s="14" t="s">
        <v>11</v>
      </c>
      <c r="B37" s="26" t="s">
        <v>36</v>
      </c>
      <c r="C37" s="11">
        <v>42910</v>
      </c>
      <c r="D37" s="11">
        <v>38709</v>
      </c>
      <c r="E37" s="11">
        <f t="shared" si="0"/>
        <v>90.20974131903985</v>
      </c>
      <c r="F37" s="10">
        <v>31818.9</v>
      </c>
    </row>
    <row r="38" spans="1:6" s="1" customFormat="1" ht="16.5">
      <c r="A38" s="14" t="s">
        <v>40</v>
      </c>
      <c r="B38" s="15" t="s">
        <v>121</v>
      </c>
      <c r="C38" s="11">
        <v>9869</v>
      </c>
      <c r="D38" s="11">
        <v>8306.9</v>
      </c>
      <c r="E38" s="11">
        <f t="shared" si="0"/>
        <v>84.17164859661567</v>
      </c>
      <c r="F38" s="10">
        <v>7112.8</v>
      </c>
    </row>
    <row r="39" spans="1:6" s="6" customFormat="1" ht="16.5">
      <c r="A39" s="21" t="s">
        <v>37</v>
      </c>
      <c r="B39" s="12" t="s">
        <v>8</v>
      </c>
      <c r="C39" s="22">
        <f>SUM(C41+C42+C43+C40)</f>
        <v>13913.5</v>
      </c>
      <c r="D39" s="22">
        <f>SUM(D41+D42+D43+D40)</f>
        <v>13178.2</v>
      </c>
      <c r="E39" s="22">
        <f t="shared" si="0"/>
        <v>94.71520465734719</v>
      </c>
      <c r="F39" s="13">
        <f>SUM(F40:F43)</f>
        <v>8271.8</v>
      </c>
    </row>
    <row r="40" spans="1:6" s="6" customFormat="1" ht="16.5">
      <c r="A40" s="14" t="s">
        <v>81</v>
      </c>
      <c r="B40" s="26" t="s">
        <v>106</v>
      </c>
      <c r="C40" s="11">
        <v>3051.7</v>
      </c>
      <c r="D40" s="11">
        <v>2847</v>
      </c>
      <c r="E40" s="11">
        <f t="shared" si="0"/>
        <v>93.29226332863651</v>
      </c>
      <c r="F40" s="10">
        <v>2765.2</v>
      </c>
    </row>
    <row r="41" spans="1:6" s="1" customFormat="1" ht="16.5">
      <c r="A41" s="14" t="s">
        <v>49</v>
      </c>
      <c r="B41" s="26" t="s">
        <v>122</v>
      </c>
      <c r="C41" s="11">
        <v>3501.5</v>
      </c>
      <c r="D41" s="11">
        <v>3387.5</v>
      </c>
      <c r="E41" s="11">
        <f t="shared" si="0"/>
        <v>96.74425246323004</v>
      </c>
      <c r="F41" s="10">
        <v>1850.7</v>
      </c>
    </row>
    <row r="42" spans="1:6" s="1" customFormat="1" ht="16.5">
      <c r="A42" s="14" t="s">
        <v>55</v>
      </c>
      <c r="B42" s="26" t="s">
        <v>63</v>
      </c>
      <c r="C42" s="11">
        <v>6901.2</v>
      </c>
      <c r="D42" s="11">
        <v>6503.7</v>
      </c>
      <c r="E42" s="11">
        <f t="shared" si="0"/>
        <v>94.24013215093028</v>
      </c>
      <c r="F42" s="10">
        <v>3330.8</v>
      </c>
    </row>
    <row r="43" spans="1:6" s="1" customFormat="1" ht="16.5">
      <c r="A43" s="14" t="s">
        <v>68</v>
      </c>
      <c r="B43" s="26" t="s">
        <v>123</v>
      </c>
      <c r="C43" s="11">
        <v>459.1</v>
      </c>
      <c r="D43" s="11">
        <v>440</v>
      </c>
      <c r="E43" s="11">
        <f t="shared" si="0"/>
        <v>95.83968634284469</v>
      </c>
      <c r="F43" s="10">
        <v>325.1</v>
      </c>
    </row>
    <row r="44" spans="1:6" s="8" customFormat="1" ht="16.5">
      <c r="A44" s="21" t="s">
        <v>66</v>
      </c>
      <c r="B44" s="12" t="s">
        <v>60</v>
      </c>
      <c r="C44" s="22">
        <f>SUM(C45)</f>
        <v>52597.4</v>
      </c>
      <c r="D44" s="22">
        <f>SUM(D45)</f>
        <v>46383</v>
      </c>
      <c r="E44" s="22">
        <f t="shared" si="0"/>
        <v>88.18496731777617</v>
      </c>
      <c r="F44" s="13">
        <f>SUM(F45)</f>
        <v>43137.7</v>
      </c>
    </row>
    <row r="45" spans="1:6" s="1" customFormat="1" ht="16.5">
      <c r="A45" s="14" t="s">
        <v>72</v>
      </c>
      <c r="B45" s="26" t="s">
        <v>73</v>
      </c>
      <c r="C45" s="11">
        <v>52597.4</v>
      </c>
      <c r="D45" s="11">
        <v>46383</v>
      </c>
      <c r="E45" s="11">
        <f t="shared" si="0"/>
        <v>88.18496731777617</v>
      </c>
      <c r="F45" s="10">
        <v>43137.7</v>
      </c>
    </row>
    <row r="46" spans="1:6" s="8" customFormat="1" ht="16.5">
      <c r="A46" s="21" t="s">
        <v>74</v>
      </c>
      <c r="B46" s="12" t="s">
        <v>75</v>
      </c>
      <c r="C46" s="22">
        <f>SUM(C47:C48)</f>
        <v>4724.4</v>
      </c>
      <c r="D46" s="22">
        <f>SUM(D47:D48)</f>
        <v>4299.1</v>
      </c>
      <c r="E46" s="22">
        <f t="shared" si="0"/>
        <v>90.997798662264</v>
      </c>
      <c r="F46" s="13">
        <f>SUM(F47:F48)</f>
        <v>4025.5</v>
      </c>
    </row>
    <row r="47" spans="1:6" s="1" customFormat="1" ht="16.5">
      <c r="A47" s="14" t="s">
        <v>76</v>
      </c>
      <c r="B47" s="26" t="s">
        <v>64</v>
      </c>
      <c r="C47" s="11">
        <v>2420.7</v>
      </c>
      <c r="D47" s="11">
        <v>2188.3</v>
      </c>
      <c r="E47" s="11">
        <f t="shared" si="0"/>
        <v>90.39947122733095</v>
      </c>
      <c r="F47" s="10">
        <v>2068.6</v>
      </c>
    </row>
    <row r="48" spans="1:6" s="1" customFormat="1" ht="16.5">
      <c r="A48" s="14" t="s">
        <v>77</v>
      </c>
      <c r="B48" s="26" t="s">
        <v>86</v>
      </c>
      <c r="C48" s="11">
        <v>2303.7</v>
      </c>
      <c r="D48" s="11">
        <v>2110.8</v>
      </c>
      <c r="E48" s="11">
        <f t="shared" si="0"/>
        <v>91.62651386899337</v>
      </c>
      <c r="F48" s="10">
        <v>1956.9</v>
      </c>
    </row>
    <row r="49" spans="1:6" s="8" customFormat="1" ht="16.5">
      <c r="A49" s="21" t="s">
        <v>38</v>
      </c>
      <c r="B49" s="12" t="s">
        <v>39</v>
      </c>
      <c r="C49" s="22">
        <f>SUM(C5+C13+C15+C18+C26+C30+C36+C39+C44+C46)</f>
        <v>535895.7</v>
      </c>
      <c r="D49" s="22">
        <f>SUM(D5+D13+D15+D18+D26+D30+D36+D39+D44+D46)</f>
        <v>461058.10000000003</v>
      </c>
      <c r="E49" s="22">
        <f t="shared" si="0"/>
        <v>86.03504375944799</v>
      </c>
      <c r="F49" s="22">
        <f>SUM(F5+F13+F15+F18+F26+F30+F36+F39+F44+F46)</f>
        <v>439127.6</v>
      </c>
    </row>
    <row r="50" spans="1:6" s="4" customFormat="1" ht="16.5">
      <c r="A50" s="14" t="s">
        <v>20</v>
      </c>
      <c r="B50" s="26" t="s">
        <v>192</v>
      </c>
      <c r="C50" s="11">
        <v>56653.3</v>
      </c>
      <c r="D50" s="11">
        <v>48085</v>
      </c>
      <c r="E50" s="60">
        <f t="shared" si="0"/>
        <v>84.87590308066785</v>
      </c>
      <c r="F50" s="20">
        <v>39644.3</v>
      </c>
    </row>
    <row r="51" spans="1:6" s="3" customFormat="1" ht="16.5">
      <c r="A51" s="86" t="s">
        <v>9</v>
      </c>
      <c r="B51" s="86"/>
      <c r="C51" s="22">
        <f>C49</f>
        <v>535895.7</v>
      </c>
      <c r="D51" s="22">
        <f>D49</f>
        <v>461058.10000000003</v>
      </c>
      <c r="E51" s="58">
        <f t="shared" si="0"/>
        <v>86.03504375944799</v>
      </c>
      <c r="F51" s="13">
        <f>F49</f>
        <v>439127.6</v>
      </c>
    </row>
    <row r="52" spans="1:6" s="7" customFormat="1" ht="17.25">
      <c r="A52" s="40" t="s">
        <v>41</v>
      </c>
      <c r="B52" s="23" t="s">
        <v>15</v>
      </c>
      <c r="C52" s="22">
        <f>SUM(Доходы!C42-Расходы!C51)</f>
        <v>-19423.300000000047</v>
      </c>
      <c r="D52" s="22">
        <f>SUM(Доходы!D42-Расходы!D51)</f>
        <v>6742.09999999986</v>
      </c>
      <c r="E52" s="22">
        <f t="shared" si="0"/>
        <v>-34.71140331457499</v>
      </c>
      <c r="F52" s="22">
        <f>SUM(Доходы!F42-Расходы!F51)</f>
        <v>12147.20000000007</v>
      </c>
    </row>
    <row r="53" spans="1:6" ht="16.5">
      <c r="A53" s="24" t="s">
        <v>50</v>
      </c>
      <c r="B53" s="25" t="s">
        <v>42</v>
      </c>
      <c r="C53" s="22">
        <f>SUM(-C52)</f>
        <v>19423.300000000047</v>
      </c>
      <c r="D53" s="22">
        <f>SUM(-D52)</f>
        <v>-6742.09999999986</v>
      </c>
      <c r="E53" s="22">
        <f t="shared" si="0"/>
        <v>-34.71140331457499</v>
      </c>
      <c r="F53" s="22">
        <f>SUM(-F52)</f>
        <v>-12147.20000000007</v>
      </c>
    </row>
    <row r="54" spans="1:6" s="2" customFormat="1" ht="18.75">
      <c r="A54" s="9"/>
      <c r="B54" s="9"/>
      <c r="C54" s="9"/>
      <c r="D54" s="9"/>
      <c r="E54" s="9"/>
      <c r="F54" s="9"/>
    </row>
    <row r="55" spans="2:6" ht="12.75">
      <c r="B55"/>
      <c r="C55"/>
      <c r="D55"/>
      <c r="E55"/>
      <c r="F55"/>
    </row>
    <row r="56" spans="2:6" ht="12" customHeight="1">
      <c r="B56"/>
      <c r="C56"/>
      <c r="D56"/>
      <c r="E56"/>
      <c r="F56"/>
    </row>
  </sheetData>
  <sheetProtection/>
  <mergeCells count="8">
    <mergeCell ref="C2:C4"/>
    <mergeCell ref="E2:E4"/>
    <mergeCell ref="A51:B51"/>
    <mergeCell ref="A1:F1"/>
    <mergeCell ref="A2:A4"/>
    <mergeCell ref="B2:B4"/>
    <mergeCell ref="D2:D4"/>
    <mergeCell ref="F2:F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32" sqref="K32"/>
    </sheetView>
  </sheetViews>
  <sheetFormatPr defaultColWidth="9.00390625" defaultRowHeight="12.75"/>
  <cols>
    <col min="1" max="1" width="41.00390625" style="0" customWidth="1"/>
    <col min="2" max="3" width="10.75390625" style="0" customWidth="1"/>
    <col min="4" max="4" width="9.75390625" style="0" customWidth="1"/>
    <col min="5" max="6" width="10.75390625" style="0" customWidth="1"/>
    <col min="7" max="11" width="9.75390625" style="0" customWidth="1"/>
  </cols>
  <sheetData>
    <row r="1" spans="1:11" ht="18.75">
      <c r="A1" s="92" t="s">
        <v>150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8.75">
      <c r="A2" s="92" t="s">
        <v>197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5" spans="1:11" ht="15">
      <c r="A5" s="93" t="s">
        <v>151</v>
      </c>
      <c r="B5" s="94" t="s">
        <v>152</v>
      </c>
      <c r="C5" s="95"/>
      <c r="D5" s="95"/>
      <c r="E5" s="94" t="s">
        <v>153</v>
      </c>
      <c r="F5" s="95"/>
      <c r="G5" s="95"/>
      <c r="H5" s="90" t="s">
        <v>154</v>
      </c>
      <c r="I5" s="90"/>
      <c r="J5" s="90" t="s">
        <v>155</v>
      </c>
      <c r="K5" s="90"/>
    </row>
    <row r="6" spans="1:11" ht="15" customHeight="1">
      <c r="A6" s="93"/>
      <c r="B6" s="91" t="s">
        <v>156</v>
      </c>
      <c r="C6" s="91" t="s">
        <v>173</v>
      </c>
      <c r="D6" s="91" t="s">
        <v>157</v>
      </c>
      <c r="E6" s="91" t="s">
        <v>156</v>
      </c>
      <c r="F6" s="91" t="s">
        <v>173</v>
      </c>
      <c r="G6" s="91" t="s">
        <v>157</v>
      </c>
      <c r="H6" s="90" t="s">
        <v>158</v>
      </c>
      <c r="I6" s="90"/>
      <c r="J6" s="90" t="s">
        <v>159</v>
      </c>
      <c r="K6" s="90"/>
    </row>
    <row r="7" spans="1:11" ht="45.75" customHeight="1">
      <c r="A7" s="93"/>
      <c r="B7" s="91"/>
      <c r="C7" s="91"/>
      <c r="D7" s="91"/>
      <c r="E7" s="91"/>
      <c r="F7" s="91"/>
      <c r="G7" s="91"/>
      <c r="H7" s="42" t="s">
        <v>160</v>
      </c>
      <c r="I7" s="42" t="s">
        <v>173</v>
      </c>
      <c r="J7" s="56" t="s">
        <v>160</v>
      </c>
      <c r="K7" s="56" t="s">
        <v>173</v>
      </c>
    </row>
    <row r="8" spans="1:11" ht="15">
      <c r="A8" s="43" t="s">
        <v>161</v>
      </c>
      <c r="B8" s="44">
        <v>33625.8</v>
      </c>
      <c r="C8" s="44">
        <v>31374</v>
      </c>
      <c r="D8" s="44">
        <f aca="true" t="shared" si="0" ref="D8:D19">SUM(C8/B8*100)</f>
        <v>93.30335635137304</v>
      </c>
      <c r="E8" s="44">
        <v>36336.2</v>
      </c>
      <c r="F8" s="44">
        <v>31091.7</v>
      </c>
      <c r="G8" s="44">
        <f aca="true" t="shared" si="1" ref="G8:G19">SUM(F8/E8*100)</f>
        <v>85.5667351016342</v>
      </c>
      <c r="H8" s="46">
        <f aca="true" t="shared" si="2" ref="H8:I15">SUM(B8-E8)</f>
        <v>-2710.399999999994</v>
      </c>
      <c r="I8" s="45">
        <f t="shared" si="2"/>
        <v>282.2999999999993</v>
      </c>
      <c r="J8" s="45">
        <f aca="true" t="shared" si="3" ref="J8:J19">SUM(E8-B8)</f>
        <v>2710.399999999994</v>
      </c>
      <c r="K8" s="45">
        <f aca="true" t="shared" si="4" ref="K8:K19">SUM(F8-C8)</f>
        <v>-282.2999999999993</v>
      </c>
    </row>
    <row r="9" spans="1:11" ht="15">
      <c r="A9" s="43" t="s">
        <v>162</v>
      </c>
      <c r="B9" s="44">
        <v>5977.4</v>
      </c>
      <c r="C9" s="44">
        <v>5742.1</v>
      </c>
      <c r="D9" s="44">
        <f t="shared" si="0"/>
        <v>96.06350587211833</v>
      </c>
      <c r="E9" s="44">
        <v>6417.4</v>
      </c>
      <c r="F9" s="44">
        <v>4875.8</v>
      </c>
      <c r="G9" s="44">
        <f t="shared" si="1"/>
        <v>75.97781032817029</v>
      </c>
      <c r="H9" s="46">
        <f t="shared" si="2"/>
        <v>-440</v>
      </c>
      <c r="I9" s="45">
        <f t="shared" si="2"/>
        <v>866.3000000000002</v>
      </c>
      <c r="J9" s="45">
        <f t="shared" si="3"/>
        <v>440</v>
      </c>
      <c r="K9" s="45">
        <f t="shared" si="4"/>
        <v>-866.3000000000002</v>
      </c>
    </row>
    <row r="10" spans="1:11" ht="15">
      <c r="A10" s="43" t="s">
        <v>163</v>
      </c>
      <c r="B10" s="45">
        <v>4012.1</v>
      </c>
      <c r="C10" s="45">
        <v>3761.3</v>
      </c>
      <c r="D10" s="44">
        <f t="shared" si="0"/>
        <v>93.74890954861544</v>
      </c>
      <c r="E10" s="45">
        <v>4264.6</v>
      </c>
      <c r="F10" s="45">
        <v>3217.8</v>
      </c>
      <c r="G10" s="44">
        <f t="shared" si="1"/>
        <v>75.45373540308586</v>
      </c>
      <c r="H10" s="46">
        <f t="shared" si="2"/>
        <v>-252.50000000000045</v>
      </c>
      <c r="I10" s="45">
        <f t="shared" si="2"/>
        <v>543.5</v>
      </c>
      <c r="J10" s="45">
        <f t="shared" si="3"/>
        <v>252.50000000000045</v>
      </c>
      <c r="K10" s="45">
        <f t="shared" si="4"/>
        <v>-543.5</v>
      </c>
    </row>
    <row r="11" spans="1:11" ht="15">
      <c r="A11" s="43" t="s">
        <v>164</v>
      </c>
      <c r="B11" s="45">
        <v>3662.1</v>
      </c>
      <c r="C11" s="45">
        <v>3597.4</v>
      </c>
      <c r="D11" s="44">
        <f t="shared" si="0"/>
        <v>98.23325414379728</v>
      </c>
      <c r="E11" s="45">
        <v>3762.1</v>
      </c>
      <c r="F11" s="45">
        <v>3131.8</v>
      </c>
      <c r="G11" s="44">
        <f t="shared" si="1"/>
        <v>83.2460593817283</v>
      </c>
      <c r="H11" s="46">
        <f t="shared" si="2"/>
        <v>-100</v>
      </c>
      <c r="I11" s="45">
        <f t="shared" si="2"/>
        <v>465.5999999999999</v>
      </c>
      <c r="J11" s="45">
        <f t="shared" si="3"/>
        <v>100</v>
      </c>
      <c r="K11" s="45">
        <f t="shared" si="4"/>
        <v>-465.5999999999999</v>
      </c>
    </row>
    <row r="12" spans="1:11" ht="15">
      <c r="A12" s="43" t="s">
        <v>165</v>
      </c>
      <c r="B12" s="45">
        <v>9163</v>
      </c>
      <c r="C12" s="45">
        <v>8591.2</v>
      </c>
      <c r="D12" s="44">
        <f t="shared" si="0"/>
        <v>93.7596856924588</v>
      </c>
      <c r="E12" s="45">
        <v>9900.4</v>
      </c>
      <c r="F12" s="45">
        <v>8490</v>
      </c>
      <c r="G12" s="44">
        <f t="shared" si="1"/>
        <v>85.75411094501233</v>
      </c>
      <c r="H12" s="46">
        <f t="shared" si="2"/>
        <v>-737.3999999999996</v>
      </c>
      <c r="I12" s="45">
        <f t="shared" si="2"/>
        <v>101.20000000000073</v>
      </c>
      <c r="J12" s="45">
        <f t="shared" si="3"/>
        <v>737.3999999999996</v>
      </c>
      <c r="K12" s="45">
        <f t="shared" si="4"/>
        <v>-101.20000000000073</v>
      </c>
    </row>
    <row r="13" spans="1:11" ht="15">
      <c r="A13" s="43" t="s">
        <v>166</v>
      </c>
      <c r="B13" s="45">
        <v>4994.3</v>
      </c>
      <c r="C13" s="45">
        <v>5070.1</v>
      </c>
      <c r="D13" s="44">
        <f t="shared" si="0"/>
        <v>101.51773021244219</v>
      </c>
      <c r="E13" s="45">
        <v>5411.8</v>
      </c>
      <c r="F13" s="45">
        <v>4227.7</v>
      </c>
      <c r="G13" s="44">
        <f t="shared" si="1"/>
        <v>78.12003399977826</v>
      </c>
      <c r="H13" s="46">
        <f t="shared" si="2"/>
        <v>-417.5</v>
      </c>
      <c r="I13" s="45">
        <f t="shared" si="2"/>
        <v>842.4000000000005</v>
      </c>
      <c r="J13" s="45">
        <f t="shared" si="3"/>
        <v>417.5</v>
      </c>
      <c r="K13" s="45">
        <f t="shared" si="4"/>
        <v>-842.4000000000005</v>
      </c>
    </row>
    <row r="14" spans="1:11" ht="15">
      <c r="A14" s="43" t="s">
        <v>167</v>
      </c>
      <c r="B14" s="45">
        <v>4845.6</v>
      </c>
      <c r="C14" s="45">
        <v>4553.6</v>
      </c>
      <c r="D14" s="44">
        <f t="shared" si="0"/>
        <v>93.97391447911507</v>
      </c>
      <c r="E14" s="45">
        <v>5545.6</v>
      </c>
      <c r="F14" s="45">
        <v>4182.1</v>
      </c>
      <c r="G14" s="44">
        <f t="shared" si="1"/>
        <v>75.41293998845931</v>
      </c>
      <c r="H14" s="46">
        <f t="shared" si="2"/>
        <v>-700</v>
      </c>
      <c r="I14" s="45">
        <f t="shared" si="2"/>
        <v>371.5</v>
      </c>
      <c r="J14" s="45">
        <f t="shared" si="3"/>
        <v>700</v>
      </c>
      <c r="K14" s="45">
        <f t="shared" si="4"/>
        <v>-371.5</v>
      </c>
    </row>
    <row r="15" spans="1:11" ht="15">
      <c r="A15" s="43" t="s">
        <v>168</v>
      </c>
      <c r="B15" s="45">
        <v>3909.1</v>
      </c>
      <c r="C15" s="45">
        <v>3632.3</v>
      </c>
      <c r="D15" s="44">
        <f t="shared" si="0"/>
        <v>92.91908623468318</v>
      </c>
      <c r="E15" s="45">
        <v>4129.4</v>
      </c>
      <c r="F15" s="45">
        <v>3656</v>
      </c>
      <c r="G15" s="44">
        <f t="shared" si="1"/>
        <v>88.53586477454353</v>
      </c>
      <c r="H15" s="46">
        <f t="shared" si="2"/>
        <v>-220.29999999999973</v>
      </c>
      <c r="I15" s="45">
        <f t="shared" si="2"/>
        <v>-23.699999999999818</v>
      </c>
      <c r="J15" s="45">
        <f t="shared" si="3"/>
        <v>220.29999999999973</v>
      </c>
      <c r="K15" s="45">
        <f t="shared" si="4"/>
        <v>23.699999999999818</v>
      </c>
    </row>
    <row r="16" spans="1:11" ht="15">
      <c r="A16" s="47" t="s">
        <v>169</v>
      </c>
      <c r="B16" s="48">
        <f>SUM(B8:B15)</f>
        <v>70189.40000000001</v>
      </c>
      <c r="C16" s="48">
        <f>SUM(C8:C15)</f>
        <v>66322</v>
      </c>
      <c r="D16" s="64">
        <f t="shared" si="0"/>
        <v>94.49005120431289</v>
      </c>
      <c r="E16" s="48">
        <f>SUM(E8:E15)</f>
        <v>75767.5</v>
      </c>
      <c r="F16" s="48">
        <f>SUM(F8:F15)</f>
        <v>62872.9</v>
      </c>
      <c r="G16" s="64">
        <f t="shared" si="1"/>
        <v>82.98135744217507</v>
      </c>
      <c r="H16" s="48">
        <f>SUM(H8:H15)</f>
        <v>-5578.099999999993</v>
      </c>
      <c r="I16" s="48">
        <f>SUM(C16-F16)</f>
        <v>3449.0999999999985</v>
      </c>
      <c r="J16" s="48">
        <f t="shared" si="3"/>
        <v>5578.099999999991</v>
      </c>
      <c r="K16" s="48">
        <f t="shared" si="4"/>
        <v>-3449.0999999999985</v>
      </c>
    </row>
    <row r="17" spans="1:11" ht="15">
      <c r="A17" s="43" t="s">
        <v>170</v>
      </c>
      <c r="B17" s="45">
        <v>502936.3</v>
      </c>
      <c r="C17" s="45">
        <v>449563.2</v>
      </c>
      <c r="D17" s="44">
        <f t="shared" si="0"/>
        <v>89.38770178251202</v>
      </c>
      <c r="E17" s="45">
        <v>516781.5</v>
      </c>
      <c r="F17" s="45">
        <v>446270.2</v>
      </c>
      <c r="G17" s="44">
        <f t="shared" si="1"/>
        <v>86.35568417213078</v>
      </c>
      <c r="H17" s="45">
        <f>SUM(B17-E17)</f>
        <v>-13845.200000000012</v>
      </c>
      <c r="I17" s="45">
        <f>SUM(C17-F17)</f>
        <v>3293</v>
      </c>
      <c r="J17" s="45">
        <f t="shared" si="3"/>
        <v>13845.200000000012</v>
      </c>
      <c r="K17" s="45">
        <f t="shared" si="4"/>
        <v>-3293</v>
      </c>
    </row>
    <row r="18" spans="1:11" ht="15">
      <c r="A18" s="47" t="s">
        <v>171</v>
      </c>
      <c r="B18" s="48">
        <f>SUM(B16+B17)</f>
        <v>573125.7</v>
      </c>
      <c r="C18" s="48">
        <f>SUM(C16+C17)</f>
        <v>515885.2</v>
      </c>
      <c r="D18" s="64">
        <f t="shared" si="0"/>
        <v>90.0125749028529</v>
      </c>
      <c r="E18" s="48">
        <f>SUM(E16+E17)</f>
        <v>592549</v>
      </c>
      <c r="F18" s="48">
        <f>SUM(F16+F17)</f>
        <v>509143.10000000003</v>
      </c>
      <c r="G18" s="64">
        <f t="shared" si="1"/>
        <v>85.9242189253547</v>
      </c>
      <c r="H18" s="48">
        <f>SUM(B18-E18)</f>
        <v>-19423.300000000047</v>
      </c>
      <c r="I18" s="48">
        <f>SUM(C18-F18)</f>
        <v>6742.099999999977</v>
      </c>
      <c r="J18" s="48">
        <f t="shared" si="3"/>
        <v>19423.300000000047</v>
      </c>
      <c r="K18" s="48">
        <f t="shared" si="4"/>
        <v>-6742.099999999977</v>
      </c>
    </row>
    <row r="19" spans="1:11" ht="15">
      <c r="A19" s="47" t="s">
        <v>172</v>
      </c>
      <c r="B19" s="48">
        <f>SUM(Доходы!C42)</f>
        <v>516472.3999999999</v>
      </c>
      <c r="C19" s="48">
        <f>SUM(Доходы!D42)</f>
        <v>467800.1999999999</v>
      </c>
      <c r="D19" s="64">
        <f t="shared" si="0"/>
        <v>90.57603078112209</v>
      </c>
      <c r="E19" s="48">
        <f>SUM(Расходы!C51)</f>
        <v>535895.7</v>
      </c>
      <c r="F19" s="48">
        <f>SUM(Расходы!D49)</f>
        <v>461058.10000000003</v>
      </c>
      <c r="G19" s="64">
        <f t="shared" si="1"/>
        <v>86.03504375944799</v>
      </c>
      <c r="H19" s="48">
        <f>SUM(B19-E19)</f>
        <v>-19423.300000000047</v>
      </c>
      <c r="I19" s="48">
        <f>SUM(C19-F19)</f>
        <v>6742.09999999986</v>
      </c>
      <c r="J19" s="48">
        <f t="shared" si="3"/>
        <v>19423.300000000047</v>
      </c>
      <c r="K19" s="48">
        <f t="shared" si="4"/>
        <v>-6742.09999999986</v>
      </c>
    </row>
    <row r="21" spans="2:8" ht="12.75">
      <c r="B21" s="41"/>
      <c r="C21" s="41"/>
      <c r="D21" s="41"/>
      <c r="E21" s="41"/>
      <c r="F21" s="41"/>
      <c r="G21" s="41"/>
      <c r="H21" s="41"/>
    </row>
    <row r="22" spans="8:9" ht="12.75">
      <c r="H22" s="41"/>
      <c r="I22" s="41"/>
    </row>
    <row r="24" spans="2:5" ht="12.75">
      <c r="B24" s="41"/>
      <c r="E24" s="41"/>
    </row>
  </sheetData>
  <sheetProtection/>
  <mergeCells count="15">
    <mergeCell ref="A1:K1"/>
    <mergeCell ref="A2:K2"/>
    <mergeCell ref="A5:A7"/>
    <mergeCell ref="B5:D5"/>
    <mergeCell ref="E5:G5"/>
    <mergeCell ref="H5:I5"/>
    <mergeCell ref="J5:K5"/>
    <mergeCell ref="B6:B7"/>
    <mergeCell ref="C6:C7"/>
    <mergeCell ref="H6:I6"/>
    <mergeCell ref="J6:K6"/>
    <mergeCell ref="E6:E7"/>
    <mergeCell ref="F6:F7"/>
    <mergeCell ref="D6:D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2017-12-11T07:07:23Z</cp:lastPrinted>
  <dcterms:created xsi:type="dcterms:W3CDTF">2000-06-09T05:06:32Z</dcterms:created>
  <dcterms:modified xsi:type="dcterms:W3CDTF">2018-01-22T10:20:27Z</dcterms:modified>
  <cp:category/>
  <cp:version/>
  <cp:contentType/>
  <cp:contentStatus/>
</cp:coreProperties>
</file>