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220" windowWidth="11760" windowHeight="1320" activeTab="0"/>
  </bookViews>
  <sheets>
    <sheet name="Доходы" sheetId="1" r:id="rId1"/>
    <sheet name="Расходы" sheetId="2" r:id="rId2"/>
  </sheets>
  <definedNames>
    <definedName name="_xlnm.Print_Area" localSheetId="0">'Доходы'!$A$1:$H$44</definedName>
    <definedName name="_xlnm.Print_Area" localSheetId="1">'Расходы'!$A$1:$H$57</definedName>
  </definedNames>
  <calcPr fullCalcOnLoad="1"/>
</workbook>
</file>

<file path=xl/sharedStrings.xml><?xml version="1.0" encoding="utf-8"?>
<sst xmlns="http://schemas.openxmlformats.org/spreadsheetml/2006/main" count="198" uniqueCount="187">
  <si>
    <t>Налоги на имущество</t>
  </si>
  <si>
    <t>Земельный налог</t>
  </si>
  <si>
    <t>Государственная пошлина</t>
  </si>
  <si>
    <t>Прочие неналоговые доходы</t>
  </si>
  <si>
    <t>Наименование  показателей</t>
  </si>
  <si>
    <t xml:space="preserve">0 1 0 0 </t>
  </si>
  <si>
    <t>Жилищно-коммунальное х-во</t>
  </si>
  <si>
    <t>Образование</t>
  </si>
  <si>
    <t>Социальная политика</t>
  </si>
  <si>
    <t xml:space="preserve">В с е г о     р а с х о д о в </t>
  </si>
  <si>
    <t>0 7 0 1</t>
  </si>
  <si>
    <t>0 8 0 1</t>
  </si>
  <si>
    <t>Жилищное хозяйство</t>
  </si>
  <si>
    <t>Коммунальное хозяйство</t>
  </si>
  <si>
    <t>Дошкольное образование</t>
  </si>
  <si>
    <t xml:space="preserve">     профицит(+);дефицит(-)</t>
  </si>
  <si>
    <t>0 8 0 0</t>
  </si>
  <si>
    <t>0 7 0 0</t>
  </si>
  <si>
    <t>Налог на доходы физических лиц</t>
  </si>
  <si>
    <t>Доходы  от аренды имущества</t>
  </si>
  <si>
    <t>3 2 9 0</t>
  </si>
  <si>
    <t xml:space="preserve">0 5 0 0 </t>
  </si>
  <si>
    <t>Единый сельскохозяйственный налог</t>
  </si>
  <si>
    <t>Арендная плата за земли</t>
  </si>
  <si>
    <t>Национальная экономика</t>
  </si>
  <si>
    <t xml:space="preserve">0 4 0 0 </t>
  </si>
  <si>
    <t>0 3 0 0</t>
  </si>
  <si>
    <t xml:space="preserve">0 3 1 0 </t>
  </si>
  <si>
    <t>0 1 1 3</t>
  </si>
  <si>
    <t>Резервные фонды</t>
  </si>
  <si>
    <t>0 4 0 5</t>
  </si>
  <si>
    <t>0 5 0 1</t>
  </si>
  <si>
    <t>0 5 0 2</t>
  </si>
  <si>
    <t>0 7 0 2</t>
  </si>
  <si>
    <t>0 7 0 7</t>
  </si>
  <si>
    <t>0 7 0 9</t>
  </si>
  <si>
    <t xml:space="preserve">Культура </t>
  </si>
  <si>
    <t>1 0 0 0</t>
  </si>
  <si>
    <t xml:space="preserve">9 6 0 0 </t>
  </si>
  <si>
    <t>И т о г о  расходов</t>
  </si>
  <si>
    <t>0 8 0 4</t>
  </si>
  <si>
    <t>7 9 0 0</t>
  </si>
  <si>
    <t>Итого источник. внутренн. финанс.</t>
  </si>
  <si>
    <t>Общегосударственные вопросы</t>
  </si>
  <si>
    <t>Налоги на совокупный доход</t>
  </si>
  <si>
    <t xml:space="preserve">0 1 0 3 </t>
  </si>
  <si>
    <t>0 1 0 4</t>
  </si>
  <si>
    <t>0 4 0 1</t>
  </si>
  <si>
    <t>Общеэкономические вопросы</t>
  </si>
  <si>
    <t>1 0 0 3</t>
  </si>
  <si>
    <t>90 00 00 0000</t>
  </si>
  <si>
    <t>0 3 0 9</t>
  </si>
  <si>
    <t xml:space="preserve">0 2 0 0 </t>
  </si>
  <si>
    <t>Национальная оборона</t>
  </si>
  <si>
    <t>0 4 0 9</t>
  </si>
  <si>
    <t>1 0 0 4</t>
  </si>
  <si>
    <t>Наименование показателей</t>
  </si>
  <si>
    <t xml:space="preserve">% выполнения </t>
  </si>
  <si>
    <t>0 2 0 3</t>
  </si>
  <si>
    <t>0 4 1 2</t>
  </si>
  <si>
    <t>Физическая культура и спорт</t>
  </si>
  <si>
    <t>0 5 0 3</t>
  </si>
  <si>
    <t>Благоустройство</t>
  </si>
  <si>
    <t>Охрана семьи и детства</t>
  </si>
  <si>
    <t>Телевидение и радиовещание</t>
  </si>
  <si>
    <t>Молодежная политика и оздоровление детей</t>
  </si>
  <si>
    <t>1 1 0 0</t>
  </si>
  <si>
    <t>0 1 0 6</t>
  </si>
  <si>
    <t>1 0 0 6</t>
  </si>
  <si>
    <t>0 4 0 8</t>
  </si>
  <si>
    <t>Транспорт</t>
  </si>
  <si>
    <t>0 1 1 1</t>
  </si>
  <si>
    <t xml:space="preserve">1 1 0 2 </t>
  </si>
  <si>
    <t>Массовый спорт</t>
  </si>
  <si>
    <t xml:space="preserve">1 2 0 0 </t>
  </si>
  <si>
    <t>Средства массовой информации</t>
  </si>
  <si>
    <t xml:space="preserve">1 2 0 1 </t>
  </si>
  <si>
    <t>1 2 0 2</t>
  </si>
  <si>
    <t>Возврат остатков субсидий и субвенций</t>
  </si>
  <si>
    <t>Культура, кинематография</t>
  </si>
  <si>
    <t>0 4 0 6</t>
  </si>
  <si>
    <t>Водное хозяйство</t>
  </si>
  <si>
    <t>0 1  0 7</t>
  </si>
  <si>
    <t>1 0 0 1</t>
  </si>
  <si>
    <t>Обеспечение проведения выборов и референдумов</t>
  </si>
  <si>
    <t>0 4 1 0</t>
  </si>
  <si>
    <t>Связь и информатика</t>
  </si>
  <si>
    <t>Выполнено</t>
  </si>
  <si>
    <t>Налоговые доходы</t>
  </si>
  <si>
    <t>Неналоговые доходы</t>
  </si>
  <si>
    <t>Периодическая печать и издательства</t>
  </si>
  <si>
    <t>0 5 0 5</t>
  </si>
  <si>
    <t>Другие вопросы в области ЖКХ</t>
  </si>
  <si>
    <t xml:space="preserve">0 6 0 0 </t>
  </si>
  <si>
    <t>Охрана окружающей среды</t>
  </si>
  <si>
    <t>0 6 0 2</t>
  </si>
  <si>
    <t>Сбор,удаление отходов и очистка сточных вод</t>
  </si>
  <si>
    <t>0 1 0 5</t>
  </si>
  <si>
    <t>Судебная система</t>
  </si>
  <si>
    <t xml:space="preserve">                          И Н Ф О Р М А Ц И Я                    </t>
  </si>
  <si>
    <t>ОБ ИСПОЛНЕНИИ БЮДЖЕТА ШАРАНГСКОГО МУНИЦИПАЛЬНОГО РАЙОНА</t>
  </si>
  <si>
    <t>РАСХОДЫ</t>
  </si>
  <si>
    <t>КБК</t>
  </si>
  <si>
    <t>Доходы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</si>
  <si>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</si>
  <si>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</si>
  <si>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 физических лиц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</si>
  <si>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</si>
  <si>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</si>
  <si>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</si>
  <si>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</si>
  <si>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РФ</t>
  </si>
  <si>
    <t xml:space="preserve">Безвозмездные поступления </t>
  </si>
  <si>
    <t>Дотации бюджетам бюджетной системы РФ</t>
  </si>
  <si>
    <t>Субсидии бюджетам бюджетной системы РФ</t>
  </si>
  <si>
    <t>Субвенции бюджетам бюджетной системы РФ</t>
  </si>
  <si>
    <t>Пенсионное обеспечение</t>
  </si>
  <si>
    <t>Доходы от использования имущества, находящегося  в государственной и муниципальной собственности</t>
  </si>
  <si>
    <t>Налоги на товары (работы, услуги), реализуемые на территории РФ</t>
  </si>
  <si>
    <t>Прочие доходы от использования имущества и прав,находящихся в государственой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</si>
  <si>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</si>
  <si>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</si>
  <si>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местных администраций</t>
  </si>
  <si>
    <t>Обеспечение деятельности финансовых органов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</si>
  <si>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</si>
  <si>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</si>
  <si>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Обеспечение пожарной безопасности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</si>
  <si>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</si>
  <si>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</si>
  <si>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</si>
  <si>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образования</t>
  </si>
  <si>
    <t xml:space="preserve">Другие вопросы в области культуры, кинематографии </t>
  </si>
  <si>
    <t>Социальное обеспечение населения</t>
  </si>
  <si>
    <t>Другие вопросы в области социальной политики</t>
  </si>
  <si>
    <r>
      <t xml:space="preserve">В с е г о     д о х о д о в   </t>
    </r>
    <r>
      <rPr>
        <b/>
        <i/>
        <u val="single"/>
        <sz val="12"/>
        <rFont val="Times New Roman"/>
        <family val="1"/>
      </rPr>
      <t>в том числе:</t>
    </r>
  </si>
  <si>
    <t xml:space="preserve">1 00 00000 00 0000 </t>
  </si>
  <si>
    <t xml:space="preserve">1 01 00000 00 0000 </t>
  </si>
  <si>
    <t xml:space="preserve">1 03 00000 00 0000 </t>
  </si>
  <si>
    <t xml:space="preserve">1 05 00000 00 0000 </t>
  </si>
  <si>
    <t xml:space="preserve">1 05 02000 02 0000 </t>
  </si>
  <si>
    <t>1 05 03000 01 0000</t>
  </si>
  <si>
    <t xml:space="preserve">1 05 04000 02 0000 </t>
  </si>
  <si>
    <t xml:space="preserve">1 06 00000 00 0000 </t>
  </si>
  <si>
    <t xml:space="preserve">1 06 01000 00 0000 </t>
  </si>
  <si>
    <t xml:space="preserve">1 06 06000 00 0000 </t>
  </si>
  <si>
    <t xml:space="preserve">1 08 00000 00 0000 </t>
  </si>
  <si>
    <t xml:space="preserve">1 11 00000 00 0000 </t>
  </si>
  <si>
    <t xml:space="preserve">1 11 05010 00 0000 </t>
  </si>
  <si>
    <t xml:space="preserve">1 11 05030 00 0000 </t>
  </si>
  <si>
    <t xml:space="preserve">1 11 09000 00 0000 </t>
  </si>
  <si>
    <t xml:space="preserve">1 12 00000 00 0000 </t>
  </si>
  <si>
    <t xml:space="preserve">1 13 00000 00 0000 </t>
  </si>
  <si>
    <t xml:space="preserve">1 14 00000 00 0000 </t>
  </si>
  <si>
    <t xml:space="preserve">1 16 00000 00 0000 </t>
  </si>
  <si>
    <t xml:space="preserve">1 17 00000 00 0000 </t>
  </si>
  <si>
    <t xml:space="preserve">2 00 00000 00 0000 </t>
  </si>
  <si>
    <t xml:space="preserve">2 02 00000 00 0000 </t>
  </si>
  <si>
    <t>2 19 00000 00 0000</t>
  </si>
  <si>
    <t>Тыс.руб.</t>
  </si>
  <si>
    <t>ДОХОДЫ</t>
  </si>
  <si>
    <t>Национальная безопасность и правоохранительная  деятельность</t>
  </si>
  <si>
    <t>на год</t>
  </si>
  <si>
    <t>на отчетный период</t>
  </si>
  <si>
    <t>План на 2017 год</t>
  </si>
  <si>
    <t>План на  2017 год</t>
  </si>
  <si>
    <t>% выполнения</t>
  </si>
  <si>
    <t>к годовому плану</t>
  </si>
  <si>
    <t xml:space="preserve">к отчетному периоду </t>
  </si>
  <si>
    <t>Выполнено в 2016 году</t>
  </si>
  <si>
    <t>-</t>
  </si>
  <si>
    <t xml:space="preserve">Общее образование </t>
  </si>
  <si>
    <t>0 7 0 3</t>
  </si>
  <si>
    <t>Дополнительное образование</t>
  </si>
  <si>
    <t xml:space="preserve">2 04 00000 00 0000 </t>
  </si>
  <si>
    <t>Безвозмездные поступления от негосударственных организаций</t>
  </si>
  <si>
    <t>в т.ч.финансовая поддержка сельхозтоваропроизводителей</t>
  </si>
  <si>
    <t xml:space="preserve">2 07 00000 00 0000 </t>
  </si>
  <si>
    <t>Прочие безвозмездные поступления</t>
  </si>
  <si>
    <t xml:space="preserve">2 02 10000 00 0000 </t>
  </si>
  <si>
    <t xml:space="preserve">2 02 20000 00 0000 </t>
  </si>
  <si>
    <t xml:space="preserve">2 02 30000 00 0000 </t>
  </si>
  <si>
    <t xml:space="preserve">2 02 40000 00 0000 </t>
  </si>
  <si>
    <t>Иные межбюджетные тансферты</t>
  </si>
  <si>
    <t>Итого внутренних оборотов (251 КОСГУ)</t>
  </si>
  <si>
    <t xml:space="preserve">на 01.09.2017  года </t>
  </si>
  <si>
    <t>1 11 01000 00 0000</t>
  </si>
  <si>
    <t>Доходы в виде прибыли (девиденты)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</si>
</sst>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#,##0.000"/>
    <numFmt numFmtId="181" formatCode="#,##0.0"/>
    <numFmt numFmtId="182" formatCode="0.0000000000"/>
    <numFmt numFmtId="183" formatCode="?"/>
    <numFmt numFmtId="184" formatCode="#,##0.0000"/>
    <numFmt numFmtId="185" formatCode="_-* #,##0.000\ _р_._-;\-* #,##0.000\ _р_._-;_-* &quot;-&quot;??\ _р_._-;_-@_-"/>
    <numFmt numFmtId="186" formatCode="_-* #,##0.0\ _р_._-;\-* #,##0.0\ _р_._-;_-* &quot;-&quot;??\ _р_._-;_-@_-"/>
    <numFmt numFmtId="187" formatCode="_-* #,##0\ _р_._-;\-* #,##0\ _р_._-;_-* &quot;-&quot;??\ _р_._-;_-@_-"/>
    <numFmt numFmtId="188" formatCode="_-* #,##0.0000\ _р_._-;\-* #,##0.0000\ _р_._-;_-* &quot;-&quot;??\ _р_._-;_-@_-"/>
    <numFmt numFmtId="189" formatCode="#,##0_ ;\-#,##0\ "/>
    <numFmt numFmtId="190" formatCode="_-* #,##0.0_р_._-;\-* #,##0.0_р_._-;_-* &quot;-&quot;?_р_._-;_-@_-"/>
    <numFmt numFmtId="191" formatCode="#,##0.0_ ;\-#,##0.0\ 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7"/>
      <name val="Arial Cyr"/>
      <family val="0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3" borderId="0" applyNumberFormat="0" applyBorder="0" applyAlignment="0" applyProtection="0"/>
    <xf numFmtId="0" fontId="48" fillId="7" borderId="0" applyNumberFormat="0" applyBorder="0" applyAlignment="0" applyProtection="0"/>
    <xf numFmtId="0" fontId="12" fillId="3" borderId="0" applyNumberFormat="0" applyBorder="0" applyAlignment="0" applyProtection="0"/>
    <xf numFmtId="0" fontId="48" fillId="8" borderId="0" applyNumberFormat="0" applyBorder="0" applyAlignment="0" applyProtection="0"/>
    <xf numFmtId="0" fontId="12" fillId="3" borderId="0" applyNumberFormat="0" applyBorder="0" applyAlignment="0" applyProtection="0"/>
    <xf numFmtId="0" fontId="48" fillId="9" borderId="0" applyNumberFormat="0" applyBorder="0" applyAlignment="0" applyProtection="0"/>
    <xf numFmtId="0" fontId="12" fillId="5" borderId="0" applyNumberFormat="0" applyBorder="0" applyAlignment="0" applyProtection="0"/>
    <xf numFmtId="0" fontId="48" fillId="10" borderId="0" applyNumberFormat="0" applyBorder="0" applyAlignment="0" applyProtection="0"/>
    <xf numFmtId="0" fontId="12" fillId="5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48" fillId="12" borderId="0" applyNumberFormat="0" applyBorder="0" applyAlignment="0" applyProtection="0"/>
    <xf numFmtId="0" fontId="12" fillId="5" borderId="0" applyNumberFormat="0" applyBorder="0" applyAlignment="0" applyProtection="0"/>
    <xf numFmtId="0" fontId="48" fillId="13" borderId="0" applyNumberFormat="0" applyBorder="0" applyAlignment="0" applyProtection="0"/>
    <xf numFmtId="0" fontId="12" fillId="5" borderId="0" applyNumberFormat="0" applyBorder="0" applyAlignment="0" applyProtection="0"/>
    <xf numFmtId="0" fontId="48" fillId="14" borderId="0" applyNumberFormat="0" applyBorder="0" applyAlignment="0" applyProtection="0"/>
    <xf numFmtId="0" fontId="12" fillId="5" borderId="0" applyNumberFormat="0" applyBorder="0" applyAlignment="0" applyProtection="0"/>
    <xf numFmtId="0" fontId="48" fillId="15" borderId="0" applyNumberFormat="0" applyBorder="0" applyAlignment="0" applyProtection="0"/>
    <xf numFmtId="0" fontId="12" fillId="5" borderId="0" applyNumberFormat="0" applyBorder="0" applyAlignment="0" applyProtection="0"/>
    <xf numFmtId="0" fontId="49" fillId="16" borderId="0" applyNumberFormat="0" applyBorder="0" applyAlignment="0" applyProtection="0"/>
    <xf numFmtId="0" fontId="27" fillId="17" borderId="0" applyNumberFormat="0" applyBorder="0" applyAlignment="0" applyProtection="0"/>
    <xf numFmtId="0" fontId="49" fillId="18" borderId="0" applyNumberFormat="0" applyBorder="0" applyAlignment="0" applyProtection="0"/>
    <xf numFmtId="0" fontId="27" fillId="5" borderId="0" applyNumberFormat="0" applyBorder="0" applyAlignment="0" applyProtection="0"/>
    <xf numFmtId="0" fontId="49" fillId="19" borderId="0" applyNumberFormat="0" applyBorder="0" applyAlignment="0" applyProtection="0"/>
    <xf numFmtId="0" fontId="27" fillId="5" borderId="0" applyNumberFormat="0" applyBorder="0" applyAlignment="0" applyProtection="0"/>
    <xf numFmtId="0" fontId="49" fillId="20" borderId="0" applyNumberFormat="0" applyBorder="0" applyAlignment="0" applyProtection="0"/>
    <xf numFmtId="0" fontId="27" fillId="5" borderId="0" applyNumberFormat="0" applyBorder="0" applyAlignment="0" applyProtection="0"/>
    <xf numFmtId="0" fontId="49" fillId="21" borderId="0" applyNumberFormat="0" applyBorder="0" applyAlignment="0" applyProtection="0"/>
    <xf numFmtId="0" fontId="27" fillId="17" borderId="0" applyNumberFormat="0" applyBorder="0" applyAlignment="0" applyProtection="0"/>
    <xf numFmtId="0" fontId="49" fillId="22" borderId="0" applyNumberFormat="0" applyBorder="0" applyAlignment="0" applyProtection="0"/>
    <xf numFmtId="0" fontId="27" fillId="5" borderId="0" applyNumberFormat="0" applyBorder="0" applyAlignment="0" applyProtection="0"/>
    <xf numFmtId="0" fontId="49" fillId="23" borderId="0" applyNumberFormat="0" applyBorder="0" applyAlignment="0" applyProtection="0"/>
    <xf numFmtId="0" fontId="27" fillId="17" borderId="0" applyNumberFormat="0" applyBorder="0" applyAlignment="0" applyProtection="0"/>
    <xf numFmtId="0" fontId="49" fillId="24" borderId="0" applyNumberFormat="0" applyBorder="0" applyAlignment="0" applyProtection="0"/>
    <xf numFmtId="0" fontId="27" fillId="25" borderId="0" applyNumberFormat="0" applyBorder="0" applyAlignment="0" applyProtection="0"/>
    <xf numFmtId="0" fontId="49" fillId="26" borderId="0" applyNumberFormat="0" applyBorder="0" applyAlignment="0" applyProtection="0"/>
    <xf numFmtId="0" fontId="27" fillId="27" borderId="0" applyNumberFormat="0" applyBorder="0" applyAlignment="0" applyProtection="0"/>
    <xf numFmtId="0" fontId="49" fillId="28" borderId="0" applyNumberFormat="0" applyBorder="0" applyAlignment="0" applyProtection="0"/>
    <xf numFmtId="0" fontId="27" fillId="29" borderId="0" applyNumberFormat="0" applyBorder="0" applyAlignment="0" applyProtection="0"/>
    <xf numFmtId="0" fontId="49" fillId="30" borderId="0" applyNumberFormat="0" applyBorder="0" applyAlignment="0" applyProtection="0"/>
    <xf numFmtId="0" fontId="27" fillId="17" borderId="0" applyNumberFormat="0" applyBorder="0" applyAlignment="0" applyProtection="0"/>
    <xf numFmtId="0" fontId="49" fillId="31" borderId="0" applyNumberFormat="0" applyBorder="0" applyAlignment="0" applyProtection="0"/>
    <xf numFmtId="0" fontId="27" fillId="25" borderId="0" applyNumberFormat="0" applyBorder="0" applyAlignment="0" applyProtection="0"/>
    <xf numFmtId="0" fontId="50" fillId="32" borderId="1" applyNumberFormat="0" applyAlignment="0" applyProtection="0"/>
    <xf numFmtId="0" fontId="20" fillId="5" borderId="2" applyNumberFormat="0" applyAlignment="0" applyProtection="0"/>
    <xf numFmtId="0" fontId="51" fillId="33" borderId="3" applyNumberFormat="0" applyAlignment="0" applyProtection="0"/>
    <xf numFmtId="0" fontId="21" fillId="3" borderId="4" applyNumberFormat="0" applyAlignment="0" applyProtection="0"/>
    <xf numFmtId="0" fontId="52" fillId="33" borderId="1" applyNumberFormat="0" applyAlignment="0" applyProtection="0"/>
    <xf numFmtId="0" fontId="22" fillId="3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14" fillId="0" borderId="6" applyNumberFormat="0" applyFill="0" applyAlignment="0" applyProtection="0"/>
    <xf numFmtId="0" fontId="54" fillId="0" borderId="7" applyNumberFormat="0" applyFill="0" applyAlignment="0" applyProtection="0"/>
    <xf numFmtId="0" fontId="15" fillId="0" borderId="8" applyNumberFormat="0" applyFill="0" applyAlignment="0" applyProtection="0"/>
    <xf numFmtId="0" fontId="55" fillId="0" borderId="9" applyNumberFormat="0" applyFill="0" applyAlignment="0" applyProtection="0"/>
    <xf numFmtId="0" fontId="16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1" fillId="0" borderId="12" applyNumberFormat="0" applyFill="0" applyAlignment="0" applyProtection="0"/>
    <xf numFmtId="0" fontId="57" fillId="34" borderId="13" applyNumberFormat="0" applyAlignment="0" applyProtection="0"/>
    <xf numFmtId="0" fontId="24" fillId="29" borderId="14" applyNumberFormat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19" fillId="5" borderId="0" applyNumberFormat="0" applyBorder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18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7" borderId="15" applyNumberFormat="0" applyFont="0" applyAlignment="0" applyProtection="0"/>
    <xf numFmtId="0" fontId="12" fillId="3" borderId="16" applyNumberFormat="0" applyFont="0" applyAlignment="0" applyProtection="0"/>
    <xf numFmtId="9" fontId="0" fillId="0" borderId="0" applyFont="0" applyFill="0" applyBorder="0" applyAlignment="0" applyProtection="0"/>
    <xf numFmtId="0" fontId="62" fillId="0" borderId="17" applyNumberFormat="0" applyFill="0" applyAlignment="0" applyProtection="0"/>
    <xf numFmtId="0" fontId="2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8" borderId="0" applyNumberFormat="0" applyBorder="0" applyAlignment="0" applyProtection="0"/>
    <xf numFmtId="0" fontId="17" fillId="5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186" fontId="30" fillId="0" borderId="19" xfId="101" applyNumberFormat="1" applyFont="1" applyBorder="1" applyAlignment="1">
      <alignment horizontal="center" vertical="center"/>
    </xf>
    <xf numFmtId="186" fontId="30" fillId="0" borderId="19" xfId="101" applyNumberFormat="1" applyFont="1" applyBorder="1" applyAlignment="1">
      <alignment vertical="center"/>
    </xf>
    <xf numFmtId="49" fontId="29" fillId="39" borderId="19" xfId="0" applyNumberFormat="1" applyFont="1" applyFill="1" applyBorder="1" applyAlignment="1">
      <alignment vertical="center" wrapText="1"/>
    </xf>
    <xf numFmtId="186" fontId="29" fillId="39" borderId="19" xfId="101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left" vertical="center" wrapText="1"/>
    </xf>
    <xf numFmtId="186" fontId="30" fillId="3" borderId="19" xfId="101" applyNumberFormat="1" applyFont="1" applyFill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186" fontId="31" fillId="40" borderId="19" xfId="101" applyNumberFormat="1" applyFont="1" applyFill="1" applyBorder="1" applyAlignment="1">
      <alignment vertical="center"/>
    </xf>
    <xf numFmtId="186" fontId="31" fillId="40" borderId="19" xfId="101" applyNumberFormat="1" applyFont="1" applyFill="1" applyBorder="1" applyAlignment="1">
      <alignment horizontal="center" vertical="center"/>
    </xf>
    <xf numFmtId="186" fontId="30" fillId="40" borderId="19" xfId="101" applyNumberFormat="1" applyFont="1" applyFill="1" applyBorder="1" applyAlignment="1">
      <alignment vertical="center"/>
    </xf>
    <xf numFmtId="186" fontId="30" fillId="0" borderId="19" xfId="101" applyNumberFormat="1" applyFont="1" applyFill="1" applyBorder="1" applyAlignment="1">
      <alignment horizontal="center" vertical="center"/>
    </xf>
    <xf numFmtId="0" fontId="29" fillId="39" borderId="19" xfId="0" applyFont="1" applyFill="1" applyBorder="1" applyAlignment="1">
      <alignment horizontal="center" vertical="center"/>
    </xf>
    <xf numFmtId="186" fontId="29" fillId="39" borderId="19" xfId="101" applyNumberFormat="1" applyFont="1" applyFill="1" applyBorder="1" applyAlignment="1">
      <alignment vertical="center"/>
    </xf>
    <xf numFmtId="0" fontId="29" fillId="39" borderId="19" xfId="0" applyFont="1" applyFill="1" applyBorder="1" applyAlignment="1">
      <alignment/>
    </xf>
    <xf numFmtId="49" fontId="32" fillId="39" borderId="19" xfId="0" applyNumberFormat="1" applyFont="1" applyFill="1" applyBorder="1" applyAlignment="1">
      <alignment horizontal="center"/>
    </xf>
    <xf numFmtId="0" fontId="29" fillId="39" borderId="19" xfId="0" applyFont="1" applyFill="1" applyBorder="1" applyAlignment="1">
      <alignment wrapText="1"/>
    </xf>
    <xf numFmtId="49" fontId="30" fillId="0" borderId="19" xfId="0" applyNumberFormat="1" applyFont="1" applyBorder="1" applyAlignment="1">
      <alignment vertical="center" wrapText="1"/>
    </xf>
    <xf numFmtId="0" fontId="29" fillId="0" borderId="0" xfId="0" applyFont="1" applyAlignment="1">
      <alignment horizontal="center"/>
    </xf>
    <xf numFmtId="49" fontId="33" fillId="0" borderId="19" xfId="0" applyNumberFormat="1" applyFont="1" applyBorder="1" applyAlignment="1">
      <alignment vertical="center" wrapText="1"/>
    </xf>
    <xf numFmtId="181" fontId="33" fillId="0" borderId="19" xfId="101" applyNumberFormat="1" applyFont="1" applyBorder="1" applyAlignment="1">
      <alignment horizontal="center" vertical="center"/>
    </xf>
    <xf numFmtId="186" fontId="33" fillId="0" borderId="19" xfId="101" applyNumberFormat="1" applyFont="1" applyBorder="1" applyAlignment="1">
      <alignment horizontal="right" vertical="center"/>
    </xf>
    <xf numFmtId="186" fontId="33" fillId="0" borderId="19" xfId="101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vertical="center" wrapText="1"/>
    </xf>
    <xf numFmtId="181" fontId="34" fillId="0" borderId="19" xfId="0" applyNumberFormat="1" applyFont="1" applyBorder="1" applyAlignment="1">
      <alignment horizontal="center" vertical="center"/>
    </xf>
    <xf numFmtId="186" fontId="34" fillId="0" borderId="19" xfId="101" applyNumberFormat="1" applyFont="1" applyBorder="1" applyAlignment="1">
      <alignment horizontal="center" vertical="center"/>
    </xf>
    <xf numFmtId="186" fontId="34" fillId="0" borderId="19" xfId="101" applyNumberFormat="1" applyFont="1" applyBorder="1" applyAlignment="1">
      <alignment horizontal="right" vertical="center"/>
    </xf>
    <xf numFmtId="186" fontId="33" fillId="0" borderId="19" xfId="101" applyNumberFormat="1" applyFont="1" applyBorder="1" applyAlignment="1">
      <alignment vertical="center"/>
    </xf>
    <xf numFmtId="181" fontId="34" fillId="0" borderId="19" xfId="0" applyNumberFormat="1" applyFont="1" applyBorder="1" applyAlignment="1">
      <alignment vertical="center"/>
    </xf>
    <xf numFmtId="186" fontId="34" fillId="0" borderId="19" xfId="101" applyNumberFormat="1" applyFont="1" applyBorder="1" applyAlignment="1">
      <alignment vertical="center"/>
    </xf>
    <xf numFmtId="0" fontId="35" fillId="39" borderId="19" xfId="0" applyFont="1" applyFill="1" applyBorder="1" applyAlignment="1">
      <alignment vertical="center"/>
    </xf>
    <xf numFmtId="49" fontId="33" fillId="39" borderId="19" xfId="0" applyNumberFormat="1" applyFont="1" applyFill="1" applyBorder="1" applyAlignment="1">
      <alignment vertical="center" wrapText="1"/>
    </xf>
    <xf numFmtId="181" fontId="33" fillId="39" borderId="19" xfId="0" applyNumberFormat="1" applyFont="1" applyFill="1" applyBorder="1" applyAlignment="1">
      <alignment horizontal="center" vertical="center"/>
    </xf>
    <xf numFmtId="186" fontId="33" fillId="39" borderId="19" xfId="101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9" fillId="39" borderId="19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49" fontId="31" fillId="40" borderId="19" xfId="0" applyNumberFormat="1" applyFont="1" applyFill="1" applyBorder="1" applyAlignment="1">
      <alignment vertical="center" wrapText="1"/>
    </xf>
    <xf numFmtId="0" fontId="33" fillId="0" borderId="19" xfId="0" applyFont="1" applyBorder="1" applyAlignment="1">
      <alignment horizontal="center" vertical="center"/>
    </xf>
    <xf numFmtId="49" fontId="33" fillId="0" borderId="19" xfId="0" applyNumberFormat="1" applyFont="1" applyBorder="1" applyAlignment="1" applyProtection="1">
      <alignment horizontal="center" vertical="center"/>
      <protection/>
    </xf>
    <xf numFmtId="49" fontId="33" fillId="0" borderId="19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181" fontId="34" fillId="0" borderId="19" xfId="101" applyNumberFormat="1" applyFont="1" applyBorder="1" applyAlignment="1">
      <alignment horizontal="center" vertical="center"/>
    </xf>
    <xf numFmtId="181" fontId="33" fillId="39" borderId="19" xfId="101" applyNumberFormat="1" applyFont="1" applyFill="1" applyBorder="1" applyAlignment="1">
      <alignment horizontal="center" vertical="center"/>
    </xf>
    <xf numFmtId="186" fontId="30" fillId="39" borderId="19" xfId="101" applyNumberFormat="1" applyFont="1" applyFill="1" applyBorder="1" applyAlignment="1">
      <alignment vertical="center"/>
    </xf>
    <xf numFmtId="186" fontId="30" fillId="40" borderId="19" xfId="101" applyNumberFormat="1" applyFont="1" applyFill="1" applyBorder="1" applyAlignment="1">
      <alignment horizontal="center" vertical="center"/>
    </xf>
    <xf numFmtId="186" fontId="29" fillId="40" borderId="19" xfId="101" applyNumberFormat="1" applyFont="1" applyFill="1" applyBorder="1" applyAlignment="1">
      <alignment vertical="center"/>
    </xf>
    <xf numFmtId="49" fontId="30" fillId="40" borderId="19" xfId="0" applyNumberFormat="1" applyFont="1" applyFill="1" applyBorder="1" applyAlignment="1">
      <alignment vertical="center" wrapText="1"/>
    </xf>
    <xf numFmtId="186" fontId="30" fillId="0" borderId="19" xfId="101" applyNumberFormat="1" applyFont="1" applyFill="1" applyBorder="1" applyAlignment="1">
      <alignment vertical="center"/>
    </xf>
    <xf numFmtId="186" fontId="31" fillId="0" borderId="19" xfId="101" applyNumberFormat="1" applyFont="1" applyBorder="1" applyAlignment="1">
      <alignment vertical="center"/>
    </xf>
    <xf numFmtId="181" fontId="34" fillId="0" borderId="19" xfId="0" applyNumberFormat="1" applyFont="1" applyFill="1" applyBorder="1" applyAlignment="1">
      <alignment horizontal="center" vertical="center"/>
    </xf>
    <xf numFmtId="181" fontId="33" fillId="0" borderId="19" xfId="101" applyNumberFormat="1" applyFont="1" applyFill="1" applyBorder="1" applyAlignment="1">
      <alignment horizontal="center" vertical="center"/>
    </xf>
    <xf numFmtId="181" fontId="33" fillId="0" borderId="19" xfId="0" applyNumberFormat="1" applyFont="1" applyFill="1" applyBorder="1" applyAlignment="1">
      <alignment horizontal="center" vertical="center"/>
    </xf>
    <xf numFmtId="181" fontId="33" fillId="0" borderId="19" xfId="0" applyNumberFormat="1" applyFont="1" applyFill="1" applyBorder="1" applyAlignment="1">
      <alignment horizontal="center" vertical="center" wrapText="1"/>
    </xf>
    <xf numFmtId="186" fontId="33" fillId="0" borderId="19" xfId="101" applyNumberFormat="1" applyFont="1" applyFill="1" applyBorder="1" applyAlignment="1">
      <alignment horizontal="center" vertical="center"/>
    </xf>
    <xf numFmtId="181" fontId="34" fillId="0" borderId="19" xfId="0" applyNumberFormat="1" applyFont="1" applyFill="1" applyBorder="1" applyAlignment="1">
      <alignment vertical="center"/>
    </xf>
    <xf numFmtId="49" fontId="34" fillId="0" borderId="19" xfId="0" applyNumberFormat="1" applyFont="1" applyBorder="1" applyAlignment="1">
      <alignment horizontal="center"/>
    </xf>
    <xf numFmtId="0" fontId="37" fillId="39" borderId="20" xfId="0" applyFont="1" applyFill="1" applyBorder="1" applyAlignment="1">
      <alignment horizontal="left" vertical="center"/>
    </xf>
    <xf numFmtId="0" fontId="37" fillId="39" borderId="21" xfId="0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34" fillId="0" borderId="22" xfId="0" applyFont="1" applyBorder="1" applyAlignment="1">
      <alignment horizontal="right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49" fontId="33" fillId="0" borderId="28" xfId="0" applyNumberFormat="1" applyFont="1" applyBorder="1" applyAlignment="1">
      <alignment horizontal="center" vertical="center" wrapText="1"/>
    </xf>
    <xf numFmtId="49" fontId="33" fillId="0" borderId="29" xfId="0" applyNumberFormat="1" applyFont="1" applyBorder="1" applyAlignment="1">
      <alignment horizontal="center"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49" fontId="33" fillId="0" borderId="27" xfId="0" applyNumberFormat="1" applyFont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center" vertical="center" wrapText="1"/>
    </xf>
    <xf numFmtId="49" fontId="29" fillId="0" borderId="21" xfId="0" applyNumberFormat="1" applyFont="1" applyBorder="1" applyAlignment="1">
      <alignment horizontal="center" vertical="center" wrapText="1"/>
    </xf>
    <xf numFmtId="0" fontId="29" fillId="39" borderId="19" xfId="0" applyFont="1" applyFill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49" fontId="29" fillId="0" borderId="25" xfId="0" applyNumberFormat="1" applyFont="1" applyBorder="1" applyAlignment="1">
      <alignment horizontal="center" vertical="center" wrapText="1"/>
    </xf>
    <xf numFmtId="49" fontId="29" fillId="0" borderId="27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zoomScalePageLayoutView="0" workbookViewId="0" topLeftCell="A1">
      <selection activeCell="D60" sqref="D60"/>
    </sheetView>
  </sheetViews>
  <sheetFormatPr defaultColWidth="9.00390625" defaultRowHeight="12.75"/>
  <cols>
    <col min="1" max="1" width="24.375" style="0" customWidth="1"/>
    <col min="2" max="2" width="41.375" style="0" customWidth="1"/>
    <col min="3" max="3" width="11.875" style="0" customWidth="1"/>
    <col min="4" max="4" width="12.375" style="0" customWidth="1"/>
    <col min="5" max="5" width="13.875" style="0" customWidth="1"/>
    <col min="6" max="6" width="11.25390625" style="0" customWidth="1"/>
    <col min="7" max="7" width="13.25390625" style="0" customWidth="1"/>
    <col min="8" max="8" width="13.875" style="0" customWidth="1"/>
    <col min="9" max="9" width="16.00390625" style="0" customWidth="1"/>
    <col min="10" max="10" width="10.625" style="0" customWidth="1"/>
    <col min="11" max="11" width="12.125" style="0" customWidth="1"/>
  </cols>
  <sheetData>
    <row r="1" spans="1:9" ht="16.5">
      <c r="A1" s="71" t="s">
        <v>99</v>
      </c>
      <c r="B1" s="71"/>
      <c r="C1" s="71"/>
      <c r="D1" s="71"/>
      <c r="E1" s="71"/>
      <c r="F1" s="71"/>
      <c r="G1" s="71"/>
      <c r="H1" s="71"/>
      <c r="I1" s="46"/>
    </row>
    <row r="2" spans="1:9" ht="16.5">
      <c r="A2" s="71" t="s">
        <v>100</v>
      </c>
      <c r="B2" s="71"/>
      <c r="C2" s="71"/>
      <c r="D2" s="71"/>
      <c r="E2" s="71"/>
      <c r="F2" s="71"/>
      <c r="G2" s="71"/>
      <c r="H2" s="71"/>
      <c r="I2" s="46"/>
    </row>
    <row r="3" spans="1:9" ht="16.5">
      <c r="A3" s="71" t="s">
        <v>184</v>
      </c>
      <c r="B3" s="71"/>
      <c r="C3" s="71"/>
      <c r="D3" s="71"/>
      <c r="E3" s="71"/>
      <c r="F3" s="71"/>
      <c r="G3" s="71"/>
      <c r="H3" s="71"/>
      <c r="I3" s="28"/>
    </row>
    <row r="4" spans="1:9" ht="16.5">
      <c r="A4" s="28"/>
      <c r="B4" s="28"/>
      <c r="C4" s="28"/>
      <c r="D4" s="28"/>
      <c r="E4" s="28"/>
      <c r="F4" s="28"/>
      <c r="G4" s="28"/>
      <c r="H4" s="28"/>
      <c r="I4" s="28"/>
    </row>
    <row r="5" spans="1:9" ht="16.5">
      <c r="A5" s="28"/>
      <c r="B5" s="28"/>
      <c r="C5" s="28"/>
      <c r="D5" s="28"/>
      <c r="E5" s="28"/>
      <c r="F5" s="28"/>
      <c r="G5" s="28"/>
      <c r="H5" s="28"/>
      <c r="I5" s="28"/>
    </row>
    <row r="6" spans="1:9" ht="16.5">
      <c r="A6" s="71" t="s">
        <v>159</v>
      </c>
      <c r="B6" s="71"/>
      <c r="C6" s="71"/>
      <c r="D6" s="71"/>
      <c r="E6" s="71"/>
      <c r="F6" s="71"/>
      <c r="G6" s="71"/>
      <c r="H6" s="71"/>
      <c r="I6" s="28"/>
    </row>
    <row r="7" spans="1:9" ht="16.5">
      <c r="A7" s="28"/>
      <c r="B7" s="28"/>
      <c r="C7" s="28"/>
      <c r="D7" s="28"/>
      <c r="E7" s="28"/>
      <c r="F7" s="28"/>
      <c r="G7" s="28"/>
      <c r="H7" s="28"/>
      <c r="I7" s="28"/>
    </row>
    <row r="8" spans="1:8" ht="15.75">
      <c r="A8" s="72" t="s">
        <v>158</v>
      </c>
      <c r="B8" s="72"/>
      <c r="C8" s="72"/>
      <c r="D8" s="72"/>
      <c r="E8" s="72"/>
      <c r="F8" s="72"/>
      <c r="G8" s="72"/>
      <c r="H8" s="72"/>
    </row>
    <row r="9" spans="1:8" ht="15.75" customHeight="1">
      <c r="A9" s="75" t="s">
        <v>102</v>
      </c>
      <c r="B9" s="75" t="s">
        <v>56</v>
      </c>
      <c r="C9" s="78" t="s">
        <v>164</v>
      </c>
      <c r="D9" s="79"/>
      <c r="E9" s="75" t="s">
        <v>87</v>
      </c>
      <c r="F9" s="78" t="s">
        <v>165</v>
      </c>
      <c r="G9" s="79"/>
      <c r="H9" s="75" t="s">
        <v>168</v>
      </c>
    </row>
    <row r="10" spans="1:8" ht="20.25" customHeight="1">
      <c r="A10" s="76"/>
      <c r="B10" s="76"/>
      <c r="C10" s="80" t="s">
        <v>161</v>
      </c>
      <c r="D10" s="82" t="s">
        <v>162</v>
      </c>
      <c r="E10" s="76"/>
      <c r="F10" s="75" t="s">
        <v>166</v>
      </c>
      <c r="G10" s="73" t="s">
        <v>167</v>
      </c>
      <c r="H10" s="76"/>
    </row>
    <row r="11" spans="1:8" ht="47.25" customHeight="1">
      <c r="A11" s="77"/>
      <c r="B11" s="77"/>
      <c r="C11" s="81"/>
      <c r="D11" s="83"/>
      <c r="E11" s="77"/>
      <c r="F11" s="77"/>
      <c r="G11" s="74"/>
      <c r="H11" s="77"/>
    </row>
    <row r="12" spans="1:8" ht="15.75">
      <c r="A12" s="50" t="s">
        <v>135</v>
      </c>
      <c r="B12" s="29" t="s">
        <v>103</v>
      </c>
      <c r="C12" s="63">
        <f>SUM(C13+C14+C15+C19+C22+C23+C28+C29+C30+C31+C32)</f>
        <v>108684.89999999998</v>
      </c>
      <c r="D12" s="30">
        <f>SUM(D13+D14+D15+D19+D22+D23+D28+D29+D30+D31+D32)</f>
        <v>73546</v>
      </c>
      <c r="E12" s="30">
        <f>SUM(E13+E14+E15+E19+E22+E23+E28+E29+E30+E31+E32)</f>
        <v>70112.9</v>
      </c>
      <c r="F12" s="30">
        <f>SUM(E12/C12*100)</f>
        <v>64.51024935386609</v>
      </c>
      <c r="G12" s="31">
        <f>SUM(E12/D12*100)</f>
        <v>95.33203709243195</v>
      </c>
      <c r="H12" s="32">
        <v>67666</v>
      </c>
    </row>
    <row r="13" spans="1:8" ht="15.75">
      <c r="A13" s="51" t="s">
        <v>136</v>
      </c>
      <c r="B13" s="29" t="s">
        <v>18</v>
      </c>
      <c r="C13" s="64">
        <v>78154.4</v>
      </c>
      <c r="D13" s="33">
        <v>52572.3</v>
      </c>
      <c r="E13" s="32">
        <v>48663.8</v>
      </c>
      <c r="F13" s="30">
        <f aca="true" t="shared" si="0" ref="F13:F44">SUM(E13/C13*100)</f>
        <v>62.26623197158446</v>
      </c>
      <c r="G13" s="31">
        <f aca="true" t="shared" si="1" ref="G13:G44">SUM(E13/D13*100)</f>
        <v>92.56547649617765</v>
      </c>
      <c r="H13" s="32">
        <v>45798.3</v>
      </c>
    </row>
    <row r="14" spans="1:8" ht="31.5">
      <c r="A14" s="52" t="s">
        <v>137</v>
      </c>
      <c r="B14" s="29" t="s">
        <v>118</v>
      </c>
      <c r="C14" s="65">
        <v>7432.9</v>
      </c>
      <c r="D14" s="34">
        <v>5582.2</v>
      </c>
      <c r="E14" s="32">
        <v>5192.2</v>
      </c>
      <c r="F14" s="30">
        <f t="shared" si="0"/>
        <v>69.85429643880585</v>
      </c>
      <c r="G14" s="31">
        <f t="shared" si="1"/>
        <v>93.01350721937587</v>
      </c>
      <c r="H14" s="32">
        <v>6373.2</v>
      </c>
    </row>
    <row r="15" spans="1:8" ht="15.75">
      <c r="A15" s="52" t="s">
        <v>138</v>
      </c>
      <c r="B15" s="29" t="s">
        <v>44</v>
      </c>
      <c r="C15" s="66">
        <f>SUM(C16:C18)</f>
        <v>6379.5</v>
      </c>
      <c r="D15" s="32">
        <f>SUM(D16:D18)</f>
        <v>4793</v>
      </c>
      <c r="E15" s="32">
        <f>SUM(E16:E18)</f>
        <v>4476.200000000001</v>
      </c>
      <c r="F15" s="30">
        <f t="shared" si="0"/>
        <v>70.16537346187006</v>
      </c>
      <c r="G15" s="31">
        <f t="shared" si="1"/>
        <v>93.39036094304196</v>
      </c>
      <c r="H15" s="32">
        <v>4907</v>
      </c>
    </row>
    <row r="16" spans="1:8" ht="31.5">
      <c r="A16" s="53" t="s">
        <v>139</v>
      </c>
      <c r="B16" s="35" t="s">
        <v>104</v>
      </c>
      <c r="C16" s="62">
        <v>6198.4</v>
      </c>
      <c r="D16" s="36">
        <v>4644</v>
      </c>
      <c r="E16" s="37">
        <v>4232.5</v>
      </c>
      <c r="F16" s="54">
        <f t="shared" si="0"/>
        <v>68.28375064532783</v>
      </c>
      <c r="G16" s="38">
        <f t="shared" si="1"/>
        <v>91.13910422049956</v>
      </c>
      <c r="H16" s="37">
        <v>4541.6</v>
      </c>
    </row>
    <row r="17" spans="1:8" ht="15.75">
      <c r="A17" s="53" t="s">
        <v>140</v>
      </c>
      <c r="B17" s="35" t="s">
        <v>22</v>
      </c>
      <c r="C17" s="62">
        <v>139.1</v>
      </c>
      <c r="D17" s="36">
        <v>135</v>
      </c>
      <c r="E17" s="37">
        <v>223.6</v>
      </c>
      <c r="F17" s="54">
        <f t="shared" si="0"/>
        <v>160.74766355140187</v>
      </c>
      <c r="G17" s="38">
        <f t="shared" si="1"/>
        <v>165.62962962962962</v>
      </c>
      <c r="H17" s="37">
        <v>354.6</v>
      </c>
    </row>
    <row r="18" spans="1:8" ht="47.25">
      <c r="A18" s="53" t="s">
        <v>141</v>
      </c>
      <c r="B18" s="35" t="s">
        <v>105</v>
      </c>
      <c r="C18" s="62">
        <v>42</v>
      </c>
      <c r="D18" s="36">
        <v>14</v>
      </c>
      <c r="E18" s="37">
        <v>20.1</v>
      </c>
      <c r="F18" s="54">
        <f t="shared" si="0"/>
        <v>47.85714285714286</v>
      </c>
      <c r="G18" s="38">
        <f t="shared" si="1"/>
        <v>143.57142857142858</v>
      </c>
      <c r="H18" s="37">
        <v>10.8</v>
      </c>
    </row>
    <row r="19" spans="1:8" ht="15.75">
      <c r="A19" s="52" t="s">
        <v>142</v>
      </c>
      <c r="B19" s="29" t="s">
        <v>0</v>
      </c>
      <c r="C19" s="66">
        <f>SUM(C20:C21)</f>
        <v>7943.900000000001</v>
      </c>
      <c r="D19" s="32">
        <f>SUM(D20:D21)</f>
        <v>4350</v>
      </c>
      <c r="E19" s="32">
        <f>SUM(E20:E21)</f>
        <v>4284</v>
      </c>
      <c r="F19" s="30">
        <f t="shared" si="0"/>
        <v>53.92817130125002</v>
      </c>
      <c r="G19" s="31">
        <f t="shared" si="1"/>
        <v>98.48275862068967</v>
      </c>
      <c r="H19" s="32">
        <v>3673.4</v>
      </c>
    </row>
    <row r="20" spans="1:8" ht="15.75">
      <c r="A20" s="53" t="s">
        <v>143</v>
      </c>
      <c r="B20" s="35" t="s">
        <v>106</v>
      </c>
      <c r="C20" s="62">
        <v>1172.8</v>
      </c>
      <c r="D20" s="36">
        <v>380</v>
      </c>
      <c r="E20" s="37">
        <v>161.6</v>
      </c>
      <c r="F20" s="54">
        <f t="shared" si="0"/>
        <v>13.77899045020464</v>
      </c>
      <c r="G20" s="38">
        <f t="shared" si="1"/>
        <v>42.526315789473685</v>
      </c>
      <c r="H20" s="37">
        <v>78.5</v>
      </c>
    </row>
    <row r="21" spans="1:8" ht="15.75">
      <c r="A21" s="53" t="s">
        <v>144</v>
      </c>
      <c r="B21" s="35" t="s">
        <v>1</v>
      </c>
      <c r="C21" s="62">
        <v>6771.1</v>
      </c>
      <c r="D21" s="36">
        <v>3970</v>
      </c>
      <c r="E21" s="37">
        <v>4122.4</v>
      </c>
      <c r="F21" s="54">
        <f t="shared" si="0"/>
        <v>60.882279097930905</v>
      </c>
      <c r="G21" s="38">
        <f t="shared" si="1"/>
        <v>103.8387909319899</v>
      </c>
      <c r="H21" s="37">
        <v>3594.9</v>
      </c>
    </row>
    <row r="22" spans="1:8" ht="15.75">
      <c r="A22" s="52" t="s">
        <v>145</v>
      </c>
      <c r="B22" s="29" t="s">
        <v>2</v>
      </c>
      <c r="C22" s="64">
        <v>1218.5</v>
      </c>
      <c r="D22" s="33">
        <v>719.9</v>
      </c>
      <c r="E22" s="32">
        <v>754.4</v>
      </c>
      <c r="F22" s="30">
        <f t="shared" si="0"/>
        <v>61.912187115305706</v>
      </c>
      <c r="G22" s="31">
        <f t="shared" si="1"/>
        <v>104.79233226837061</v>
      </c>
      <c r="H22" s="32">
        <v>723.4</v>
      </c>
    </row>
    <row r="23" spans="1:9" ht="47.25">
      <c r="A23" s="52" t="s">
        <v>146</v>
      </c>
      <c r="B23" s="29" t="s">
        <v>117</v>
      </c>
      <c r="C23" s="32">
        <f>SUM(C24:C27)</f>
        <v>4423.2</v>
      </c>
      <c r="D23" s="32">
        <f>SUM(D24:D27)</f>
        <v>3265.8</v>
      </c>
      <c r="E23" s="32">
        <f>SUM(E24:E27)</f>
        <v>2684.5</v>
      </c>
      <c r="F23" s="30">
        <f t="shared" si="0"/>
        <v>60.691354675348165</v>
      </c>
      <c r="G23" s="31">
        <f t="shared" si="1"/>
        <v>82.20037969257149</v>
      </c>
      <c r="H23" s="32">
        <v>2509</v>
      </c>
      <c r="I23" s="48"/>
    </row>
    <row r="24" spans="1:9" ht="15.75">
      <c r="A24" s="68" t="s">
        <v>185</v>
      </c>
      <c r="B24" s="35" t="s">
        <v>186</v>
      </c>
      <c r="C24" s="62"/>
      <c r="D24" s="36"/>
      <c r="E24" s="37">
        <v>2</v>
      </c>
      <c r="F24" s="54"/>
      <c r="G24" s="38"/>
      <c r="H24" s="37">
        <v>1.6</v>
      </c>
      <c r="I24" s="48"/>
    </row>
    <row r="25" spans="1:8" ht="15.75">
      <c r="A25" s="53" t="s">
        <v>147</v>
      </c>
      <c r="B25" s="35" t="s">
        <v>23</v>
      </c>
      <c r="C25" s="62">
        <v>3070.1</v>
      </c>
      <c r="D25" s="36">
        <v>2300</v>
      </c>
      <c r="E25" s="37">
        <v>1703</v>
      </c>
      <c r="F25" s="54">
        <f t="shared" si="0"/>
        <v>55.47050584671509</v>
      </c>
      <c r="G25" s="38">
        <f t="shared" si="1"/>
        <v>74.04347826086956</v>
      </c>
      <c r="H25" s="37">
        <v>1625.3</v>
      </c>
    </row>
    <row r="26" spans="1:8" ht="15.75">
      <c r="A26" s="53" t="s">
        <v>148</v>
      </c>
      <c r="B26" s="35" t="s">
        <v>19</v>
      </c>
      <c r="C26" s="62">
        <v>1334.3</v>
      </c>
      <c r="D26" s="36">
        <v>952</v>
      </c>
      <c r="E26" s="37">
        <v>962.2</v>
      </c>
      <c r="F26" s="54">
        <f t="shared" si="0"/>
        <v>72.11271827924756</v>
      </c>
      <c r="G26" s="38">
        <f t="shared" si="1"/>
        <v>101.07142857142857</v>
      </c>
      <c r="H26" s="37">
        <v>862.4</v>
      </c>
    </row>
    <row r="27" spans="1:8" ht="63">
      <c r="A27" s="53" t="s">
        <v>149</v>
      </c>
      <c r="B27" s="35" t="s">
        <v>119</v>
      </c>
      <c r="C27" s="62">
        <v>18.8</v>
      </c>
      <c r="D27" s="36">
        <v>13.8</v>
      </c>
      <c r="E27" s="37">
        <v>17.3</v>
      </c>
      <c r="F27" s="54">
        <f t="shared" si="0"/>
        <v>92.02127659574468</v>
      </c>
      <c r="G27" s="38">
        <f t="shared" si="1"/>
        <v>125.36231884057972</v>
      </c>
      <c r="H27" s="37">
        <v>19.7</v>
      </c>
    </row>
    <row r="28" spans="1:8" ht="31.5">
      <c r="A28" s="52" t="s">
        <v>150</v>
      </c>
      <c r="B28" s="29" t="s">
        <v>107</v>
      </c>
      <c r="C28" s="64">
        <v>579.1</v>
      </c>
      <c r="D28" s="33">
        <v>463.3</v>
      </c>
      <c r="E28" s="32">
        <v>223.6</v>
      </c>
      <c r="F28" s="30">
        <f t="shared" si="0"/>
        <v>38.61163874978414</v>
      </c>
      <c r="G28" s="31">
        <f t="shared" si="1"/>
        <v>48.26246492553421</v>
      </c>
      <c r="H28" s="32">
        <v>295</v>
      </c>
    </row>
    <row r="29" spans="1:8" ht="47.25">
      <c r="A29" s="52" t="s">
        <v>151</v>
      </c>
      <c r="B29" s="29" t="s">
        <v>108</v>
      </c>
      <c r="C29" s="64">
        <v>1067.9</v>
      </c>
      <c r="D29" s="33">
        <v>686</v>
      </c>
      <c r="E29" s="32">
        <v>622.7</v>
      </c>
      <c r="F29" s="30">
        <f t="shared" si="0"/>
        <v>58.31070324936791</v>
      </c>
      <c r="G29" s="31">
        <f t="shared" si="1"/>
        <v>90.77259475218659</v>
      </c>
      <c r="H29" s="32">
        <v>780</v>
      </c>
    </row>
    <row r="30" spans="1:8" ht="31.5">
      <c r="A30" s="52" t="s">
        <v>152</v>
      </c>
      <c r="B30" s="29" t="s">
        <v>109</v>
      </c>
      <c r="C30" s="64">
        <v>750</v>
      </c>
      <c r="D30" s="33">
        <v>561</v>
      </c>
      <c r="E30" s="32">
        <v>2938.7</v>
      </c>
      <c r="F30" s="30">
        <f t="shared" si="0"/>
        <v>391.82666666666665</v>
      </c>
      <c r="G30" s="31">
        <f t="shared" si="1"/>
        <v>523.8324420677362</v>
      </c>
      <c r="H30" s="32">
        <v>2303.9</v>
      </c>
    </row>
    <row r="31" spans="1:8" ht="31.5">
      <c r="A31" s="52" t="s">
        <v>153</v>
      </c>
      <c r="B31" s="29" t="s">
        <v>110</v>
      </c>
      <c r="C31" s="64">
        <v>409</v>
      </c>
      <c r="D31" s="33">
        <v>306</v>
      </c>
      <c r="E31" s="32">
        <v>126.9</v>
      </c>
      <c r="F31" s="30">
        <f t="shared" si="0"/>
        <v>31.026894865525673</v>
      </c>
      <c r="G31" s="31">
        <f t="shared" si="1"/>
        <v>41.47058823529412</v>
      </c>
      <c r="H31" s="32">
        <v>172.1</v>
      </c>
    </row>
    <row r="32" spans="1:8" ht="15.75">
      <c r="A32" s="52" t="s">
        <v>154</v>
      </c>
      <c r="B32" s="29" t="s">
        <v>3</v>
      </c>
      <c r="C32" s="64">
        <v>326.5</v>
      </c>
      <c r="D32" s="33">
        <v>246.5</v>
      </c>
      <c r="E32" s="32">
        <v>145.9</v>
      </c>
      <c r="F32" s="30">
        <f t="shared" si="0"/>
        <v>44.68606431852986</v>
      </c>
      <c r="G32" s="31">
        <f t="shared" si="1"/>
        <v>59.18864097363083</v>
      </c>
      <c r="H32" s="32">
        <v>130.7</v>
      </c>
    </row>
    <row r="33" spans="1:8" ht="15.75">
      <c r="A33" s="52" t="s">
        <v>155</v>
      </c>
      <c r="B33" s="29" t="s">
        <v>112</v>
      </c>
      <c r="C33" s="64">
        <f>SUM(C34+C41+C39+C40)</f>
        <v>396434.4</v>
      </c>
      <c r="D33" s="33">
        <f>SUM(D34+D41+D39+D40)</f>
        <v>295153.8</v>
      </c>
      <c r="E33" s="33">
        <f>SUM(E34+E41+E39+E40)</f>
        <v>261190.69999999998</v>
      </c>
      <c r="F33" s="30">
        <f t="shared" si="0"/>
        <v>65.8849736551621</v>
      </c>
      <c r="G33" s="31">
        <f t="shared" si="1"/>
        <v>88.49308394470951</v>
      </c>
      <c r="H33" s="39">
        <v>241716.2</v>
      </c>
    </row>
    <row r="34" spans="1:8" ht="47.25">
      <c r="A34" s="52" t="s">
        <v>156</v>
      </c>
      <c r="B34" s="29" t="s">
        <v>111</v>
      </c>
      <c r="C34" s="64">
        <f>SUM(C35:C38)</f>
        <v>395152.9</v>
      </c>
      <c r="D34" s="33">
        <f>SUM(D35:D38)</f>
        <v>293790.8</v>
      </c>
      <c r="E34" s="33">
        <f>SUM(E35:E38)</f>
        <v>260025.1</v>
      </c>
      <c r="F34" s="30">
        <f t="shared" si="0"/>
        <v>65.8036673905215</v>
      </c>
      <c r="G34" s="31">
        <f t="shared" si="1"/>
        <v>88.5068899366488</v>
      </c>
      <c r="H34" s="39">
        <v>241073.6</v>
      </c>
    </row>
    <row r="35" spans="1:8" ht="31.5">
      <c r="A35" s="53" t="s">
        <v>178</v>
      </c>
      <c r="B35" s="35" t="s">
        <v>113</v>
      </c>
      <c r="C35" s="67">
        <v>130268.8</v>
      </c>
      <c r="D35" s="40">
        <v>92816.5</v>
      </c>
      <c r="E35" s="41">
        <v>83155</v>
      </c>
      <c r="F35" s="54">
        <f t="shared" si="0"/>
        <v>63.8333967918642</v>
      </c>
      <c r="G35" s="38">
        <f t="shared" si="1"/>
        <v>89.59075164437358</v>
      </c>
      <c r="H35" s="41">
        <v>81352.8</v>
      </c>
    </row>
    <row r="36" spans="1:8" ht="31.5">
      <c r="A36" s="53" t="s">
        <v>179</v>
      </c>
      <c r="B36" s="35" t="s">
        <v>114</v>
      </c>
      <c r="C36" s="67">
        <v>43026.4</v>
      </c>
      <c r="D36" s="40">
        <v>34197.1</v>
      </c>
      <c r="E36" s="41">
        <v>28533.1</v>
      </c>
      <c r="F36" s="54">
        <f t="shared" si="0"/>
        <v>66.31533198222486</v>
      </c>
      <c r="G36" s="38">
        <f t="shared" si="1"/>
        <v>83.4371920426001</v>
      </c>
      <c r="H36" s="41">
        <v>40134.5</v>
      </c>
    </row>
    <row r="37" spans="1:8" ht="31.5">
      <c r="A37" s="53" t="s">
        <v>180</v>
      </c>
      <c r="B37" s="35" t="s">
        <v>115</v>
      </c>
      <c r="C37" s="67">
        <v>218381.1</v>
      </c>
      <c r="D37" s="40">
        <v>164145.6</v>
      </c>
      <c r="E37" s="41">
        <v>145705.4</v>
      </c>
      <c r="F37" s="54">
        <f t="shared" si="0"/>
        <v>66.72070064671347</v>
      </c>
      <c r="G37" s="38">
        <f t="shared" si="1"/>
        <v>88.76594925480792</v>
      </c>
      <c r="H37" s="41">
        <v>117340.4</v>
      </c>
    </row>
    <row r="38" spans="1:8" ht="15.75">
      <c r="A38" s="53" t="s">
        <v>181</v>
      </c>
      <c r="B38" s="35" t="s">
        <v>182</v>
      </c>
      <c r="C38" s="67">
        <v>3476.6</v>
      </c>
      <c r="D38" s="40">
        <v>2631.6</v>
      </c>
      <c r="E38" s="41">
        <v>2631.6</v>
      </c>
      <c r="F38" s="54">
        <f t="shared" si="0"/>
        <v>75.69464419260197</v>
      </c>
      <c r="G38" s="38">
        <f t="shared" si="1"/>
        <v>100</v>
      </c>
      <c r="H38" s="41">
        <v>2245.9</v>
      </c>
    </row>
    <row r="39" spans="1:8" ht="31.5">
      <c r="A39" s="53" t="s">
        <v>173</v>
      </c>
      <c r="B39" s="35" t="s">
        <v>174</v>
      </c>
      <c r="C39" s="67">
        <v>759.5</v>
      </c>
      <c r="D39" s="40">
        <v>796.5</v>
      </c>
      <c r="E39" s="41">
        <v>818.8</v>
      </c>
      <c r="F39" s="54">
        <f t="shared" si="0"/>
        <v>107.80776826859775</v>
      </c>
      <c r="G39" s="38">
        <f t="shared" si="1"/>
        <v>102.7997489014438</v>
      </c>
      <c r="H39" s="41">
        <v>350.8</v>
      </c>
    </row>
    <row r="40" spans="1:8" ht="15.75">
      <c r="A40" s="53" t="s">
        <v>176</v>
      </c>
      <c r="B40" s="35" t="s">
        <v>177</v>
      </c>
      <c r="C40" s="67">
        <v>922.2</v>
      </c>
      <c r="D40" s="40">
        <v>966.7</v>
      </c>
      <c r="E40" s="41">
        <v>747</v>
      </c>
      <c r="F40" s="54">
        <f t="shared" si="0"/>
        <v>81.00195185426155</v>
      </c>
      <c r="G40" s="38">
        <f t="shared" si="1"/>
        <v>77.2731974759491</v>
      </c>
      <c r="H40" s="41">
        <v>669.4</v>
      </c>
    </row>
    <row r="41" spans="1:8" ht="31.5">
      <c r="A41" s="52" t="s">
        <v>157</v>
      </c>
      <c r="B41" s="29" t="s">
        <v>78</v>
      </c>
      <c r="C41" s="64">
        <v>-400.2</v>
      </c>
      <c r="D41" s="33">
        <v>-400.2</v>
      </c>
      <c r="E41" s="33">
        <v>-400.2</v>
      </c>
      <c r="F41" s="30">
        <f t="shared" si="0"/>
        <v>100</v>
      </c>
      <c r="G41" s="31">
        <f t="shared" si="1"/>
        <v>100</v>
      </c>
      <c r="H41" s="32">
        <v>-377.6</v>
      </c>
    </row>
    <row r="42" spans="1:8" ht="15.75">
      <c r="A42" s="42" t="s">
        <v>134</v>
      </c>
      <c r="B42" s="43"/>
      <c r="C42" s="44">
        <f>SUM(C33+C12)</f>
        <v>505119.3</v>
      </c>
      <c r="D42" s="44">
        <f>SUM(D33+D12)</f>
        <v>368699.8</v>
      </c>
      <c r="E42" s="44">
        <f>SUM(E33+E12)</f>
        <v>331303.6</v>
      </c>
      <c r="F42" s="55">
        <f t="shared" si="0"/>
        <v>65.58917863562132</v>
      </c>
      <c r="G42" s="45">
        <f t="shared" si="1"/>
        <v>89.85727684148459</v>
      </c>
      <c r="H42" s="44">
        <f>SUM(H33+H12)</f>
        <v>309382.2</v>
      </c>
    </row>
    <row r="43" spans="1:8" ht="15.75">
      <c r="A43" s="69" t="s">
        <v>88</v>
      </c>
      <c r="B43" s="70"/>
      <c r="C43" s="44">
        <f>SUM(C13+C14+C15+C19+C22)</f>
        <v>101129.19999999998</v>
      </c>
      <c r="D43" s="44">
        <f>SUM(D13+D14+D15+D19+D22)</f>
        <v>68017.4</v>
      </c>
      <c r="E43" s="44">
        <f>SUM(E13+E14+E15+E19+E22)</f>
        <v>63370.6</v>
      </c>
      <c r="F43" s="55">
        <f t="shared" si="0"/>
        <v>62.66300929899575</v>
      </c>
      <c r="G43" s="45">
        <f t="shared" si="1"/>
        <v>93.16821872050389</v>
      </c>
      <c r="H43" s="44">
        <f>SUM(H13+H14+H15+H19+H22)</f>
        <v>61475.3</v>
      </c>
    </row>
    <row r="44" spans="1:8" ht="15.75">
      <c r="A44" s="69" t="s">
        <v>89</v>
      </c>
      <c r="B44" s="70"/>
      <c r="C44" s="44">
        <f>SUM(C12-C43)</f>
        <v>7555.699999999997</v>
      </c>
      <c r="D44" s="44">
        <f>SUM(D12-D43)</f>
        <v>5528.600000000006</v>
      </c>
      <c r="E44" s="44">
        <f>SUM(E12-E43)</f>
        <v>6742.299999999996</v>
      </c>
      <c r="F44" s="55">
        <f t="shared" si="0"/>
        <v>89.23461757348754</v>
      </c>
      <c r="G44" s="45">
        <f t="shared" si="1"/>
        <v>121.95311652136145</v>
      </c>
      <c r="H44" s="44">
        <f>SUM(H12-H43)</f>
        <v>6190.699999999997</v>
      </c>
    </row>
  </sheetData>
  <sheetProtection/>
  <mergeCells count="17">
    <mergeCell ref="C10:C11"/>
    <mergeCell ref="A9:A11"/>
    <mergeCell ref="D10:D11"/>
    <mergeCell ref="H9:H11"/>
    <mergeCell ref="F9:G9"/>
    <mergeCell ref="F10:F11"/>
    <mergeCell ref="B9:B11"/>
    <mergeCell ref="A1:H1"/>
    <mergeCell ref="A2:H2"/>
    <mergeCell ref="A3:H3"/>
    <mergeCell ref="A6:H6"/>
    <mergeCell ref="A8:H8"/>
    <mergeCell ref="G10:G11"/>
    <mergeCell ref="E9:E11"/>
    <mergeCell ref="C9:D9"/>
    <mergeCell ref="A43:B43"/>
    <mergeCell ref="A44:B4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SheetLayoutView="100" zoomScalePageLayoutView="0" workbookViewId="0" topLeftCell="A18">
      <selection activeCell="F40" sqref="F40"/>
    </sheetView>
  </sheetViews>
  <sheetFormatPr defaultColWidth="9.00390625" defaultRowHeight="12.75"/>
  <cols>
    <col min="1" max="1" width="9.00390625" style="0" customWidth="1"/>
    <col min="2" max="2" width="48.75390625" style="1" customWidth="1"/>
    <col min="3" max="5" width="15.875" style="1" customWidth="1"/>
    <col min="6" max="6" width="14.125" style="1" customWidth="1"/>
    <col min="7" max="7" width="11.625" style="1" customWidth="1"/>
    <col min="8" max="8" width="15.25390625" style="1" customWidth="1"/>
  </cols>
  <sheetData>
    <row r="1" spans="1:8" ht="21.75" customHeight="1">
      <c r="A1" s="87" t="s">
        <v>101</v>
      </c>
      <c r="B1" s="87"/>
      <c r="C1" s="87"/>
      <c r="D1" s="87"/>
      <c r="E1" s="87"/>
      <c r="F1" s="87"/>
      <c r="G1" s="87"/>
      <c r="H1" s="87"/>
    </row>
    <row r="2" spans="1:8" ht="27.75" customHeight="1">
      <c r="A2" s="88" t="s">
        <v>102</v>
      </c>
      <c r="B2" s="89" t="s">
        <v>4</v>
      </c>
      <c r="C2" s="84" t="s">
        <v>163</v>
      </c>
      <c r="D2" s="85"/>
      <c r="E2" s="88" t="s">
        <v>87</v>
      </c>
      <c r="F2" s="92" t="s">
        <v>57</v>
      </c>
      <c r="G2" s="93"/>
      <c r="H2" s="88" t="s">
        <v>168</v>
      </c>
    </row>
    <row r="3" spans="1:8" ht="21" customHeight="1">
      <c r="A3" s="88"/>
      <c r="B3" s="89"/>
      <c r="C3" s="90" t="s">
        <v>161</v>
      </c>
      <c r="D3" s="90" t="s">
        <v>162</v>
      </c>
      <c r="E3" s="88"/>
      <c r="F3" s="75" t="s">
        <v>166</v>
      </c>
      <c r="G3" s="73" t="s">
        <v>167</v>
      </c>
      <c r="H3" s="88"/>
    </row>
    <row r="4" spans="1:8" ht="24" customHeight="1">
      <c r="A4" s="88"/>
      <c r="B4" s="89"/>
      <c r="C4" s="91"/>
      <c r="D4" s="91"/>
      <c r="E4" s="88"/>
      <c r="F4" s="77"/>
      <c r="G4" s="74"/>
      <c r="H4" s="88"/>
    </row>
    <row r="5" spans="1:8" s="6" customFormat="1" ht="16.5">
      <c r="A5" s="22" t="s">
        <v>5</v>
      </c>
      <c r="B5" s="12" t="s">
        <v>43</v>
      </c>
      <c r="C5" s="23">
        <f>SUM(C6+C7+C9+C10+C11+C12+C8)</f>
        <v>58026.7</v>
      </c>
      <c r="D5" s="23">
        <f>SUM(D6+D7+D9+D10+D11+D12+D8)</f>
        <v>40608.9</v>
      </c>
      <c r="E5" s="23">
        <f>SUM(E6+E7+E9+E10+E11+E12+E8)</f>
        <v>33610.8</v>
      </c>
      <c r="F5" s="23">
        <f>SUM(E5/C5*100)</f>
        <v>57.92299062328205</v>
      </c>
      <c r="G5" s="23">
        <f>SUM(E5/D5*100)</f>
        <v>82.76707815281871</v>
      </c>
      <c r="H5" s="13">
        <f>SUM(H6:H12)</f>
        <v>33616.299999999996</v>
      </c>
    </row>
    <row r="6" spans="1:8" s="1" customFormat="1" ht="63.75" customHeight="1">
      <c r="A6" s="14" t="s">
        <v>45</v>
      </c>
      <c r="B6" s="27" t="s">
        <v>120</v>
      </c>
      <c r="C6" s="11">
        <v>556.7</v>
      </c>
      <c r="D6" s="11">
        <v>405.4</v>
      </c>
      <c r="E6" s="11">
        <v>360.9</v>
      </c>
      <c r="F6" s="11">
        <f>SUM(E6/C6*100)</f>
        <v>64.82845338602478</v>
      </c>
      <c r="G6" s="20">
        <f>SUM(E6/D6*100)</f>
        <v>89.02318697582633</v>
      </c>
      <c r="H6" s="10">
        <v>1742</v>
      </c>
    </row>
    <row r="7" spans="1:8" s="1" customFormat="1" ht="16.5">
      <c r="A7" s="14" t="s">
        <v>46</v>
      </c>
      <c r="B7" s="27" t="s">
        <v>122</v>
      </c>
      <c r="C7" s="11">
        <v>34529.6</v>
      </c>
      <c r="D7" s="11">
        <v>25921.5</v>
      </c>
      <c r="E7" s="11">
        <v>21599.2</v>
      </c>
      <c r="F7" s="11">
        <f aca="true" t="shared" si="0" ref="F7:F57">SUM(E7/C7*100)</f>
        <v>62.55270840090821</v>
      </c>
      <c r="G7" s="20">
        <f aca="true" t="shared" si="1" ref="G7:G57">SUM(E7/D7*100)</f>
        <v>83.32542484038346</v>
      </c>
      <c r="H7" s="10">
        <v>20599.8</v>
      </c>
    </row>
    <row r="8" spans="1:8" s="1" customFormat="1" ht="15.75" customHeight="1" hidden="1">
      <c r="A8" s="14" t="s">
        <v>97</v>
      </c>
      <c r="B8" s="27" t="s">
        <v>98</v>
      </c>
      <c r="C8" s="11"/>
      <c r="D8" s="11"/>
      <c r="E8" s="11"/>
      <c r="F8" s="10" t="s">
        <v>169</v>
      </c>
      <c r="G8" s="57" t="s">
        <v>169</v>
      </c>
      <c r="H8" s="10"/>
    </row>
    <row r="9" spans="1:8" s="1" customFormat="1" ht="33" customHeight="1">
      <c r="A9" s="14" t="s">
        <v>67</v>
      </c>
      <c r="B9" s="27" t="s">
        <v>123</v>
      </c>
      <c r="C9" s="11">
        <v>10520.5</v>
      </c>
      <c r="D9" s="11">
        <v>8039.9</v>
      </c>
      <c r="E9" s="11">
        <v>6657</v>
      </c>
      <c r="F9" s="11">
        <f t="shared" si="0"/>
        <v>63.27646024428497</v>
      </c>
      <c r="G9" s="20">
        <f t="shared" si="1"/>
        <v>82.79953730767797</v>
      </c>
      <c r="H9" s="10">
        <v>6240.3</v>
      </c>
    </row>
    <row r="10" spans="1:8" s="1" customFormat="1" ht="0.75" customHeight="1" hidden="1">
      <c r="A10" s="14" t="s">
        <v>82</v>
      </c>
      <c r="B10" s="27" t="s">
        <v>84</v>
      </c>
      <c r="C10" s="11"/>
      <c r="D10" s="11"/>
      <c r="E10" s="11"/>
      <c r="F10" s="10" t="s">
        <v>169</v>
      </c>
      <c r="G10" s="57" t="s">
        <v>169</v>
      </c>
      <c r="H10" s="10"/>
    </row>
    <row r="11" spans="1:8" s="1" customFormat="1" ht="16.5">
      <c r="A11" s="14" t="s">
        <v>71</v>
      </c>
      <c r="B11" s="27" t="s">
        <v>29</v>
      </c>
      <c r="C11" s="11">
        <v>707.9</v>
      </c>
      <c r="D11" s="11">
        <v>431</v>
      </c>
      <c r="E11" s="11"/>
      <c r="F11" s="10">
        <f t="shared" si="0"/>
        <v>0</v>
      </c>
      <c r="G11" s="57">
        <f t="shared" si="1"/>
        <v>0</v>
      </c>
      <c r="H11" s="10"/>
    </row>
    <row r="12" spans="1:8" s="1" customFormat="1" ht="16.5">
      <c r="A12" s="14" t="s">
        <v>28</v>
      </c>
      <c r="B12" s="27" t="s">
        <v>121</v>
      </c>
      <c r="C12" s="11">
        <v>11712</v>
      </c>
      <c r="D12" s="11">
        <v>5811.1</v>
      </c>
      <c r="E12" s="11">
        <v>4993.7</v>
      </c>
      <c r="F12" s="11">
        <f t="shared" si="0"/>
        <v>42.63746584699453</v>
      </c>
      <c r="G12" s="20">
        <f t="shared" si="1"/>
        <v>85.9338163170484</v>
      </c>
      <c r="H12" s="10">
        <v>5034.2</v>
      </c>
    </row>
    <row r="13" spans="1:8" s="8" customFormat="1" ht="16.5">
      <c r="A13" s="22" t="s">
        <v>52</v>
      </c>
      <c r="B13" s="12" t="s">
        <v>53</v>
      </c>
      <c r="C13" s="23">
        <f>SUM(C14)</f>
        <v>724.8</v>
      </c>
      <c r="D13" s="23">
        <f>SUM(D14)</f>
        <v>580.7</v>
      </c>
      <c r="E13" s="23">
        <f>SUM(E14)</f>
        <v>448</v>
      </c>
      <c r="F13" s="23">
        <f t="shared" si="0"/>
        <v>61.81015452538632</v>
      </c>
      <c r="G13" s="23">
        <f t="shared" si="1"/>
        <v>77.14826933011881</v>
      </c>
      <c r="H13" s="13">
        <f>SUM(H14)</f>
        <v>434.3</v>
      </c>
    </row>
    <row r="14" spans="1:8" s="1" customFormat="1" ht="24.75" customHeight="1">
      <c r="A14" s="14" t="s">
        <v>58</v>
      </c>
      <c r="B14" s="15" t="s">
        <v>124</v>
      </c>
      <c r="C14" s="11">
        <v>724.8</v>
      </c>
      <c r="D14" s="11">
        <v>580.7</v>
      </c>
      <c r="E14" s="10">
        <v>448</v>
      </c>
      <c r="F14" s="11">
        <f t="shared" si="0"/>
        <v>61.81015452538632</v>
      </c>
      <c r="G14" s="20">
        <f t="shared" si="1"/>
        <v>77.14826933011881</v>
      </c>
      <c r="H14" s="10">
        <v>434.3</v>
      </c>
    </row>
    <row r="15" spans="1:8" s="6" customFormat="1" ht="33">
      <c r="A15" s="22" t="s">
        <v>26</v>
      </c>
      <c r="B15" s="12" t="s">
        <v>160</v>
      </c>
      <c r="C15" s="23">
        <f>SUM(C16:C17)</f>
        <v>8817.9</v>
      </c>
      <c r="D15" s="23">
        <f>SUM(D16:D17)</f>
        <v>6376.6</v>
      </c>
      <c r="E15" s="23">
        <f>SUM(E17+E16)</f>
        <v>4806.2</v>
      </c>
      <c r="F15" s="23">
        <f t="shared" si="0"/>
        <v>54.50504088274987</v>
      </c>
      <c r="G15" s="23">
        <f t="shared" si="1"/>
        <v>75.3724555405702</v>
      </c>
      <c r="H15" s="13">
        <f>SUM(H16:H17)</f>
        <v>4544.9</v>
      </c>
    </row>
    <row r="16" spans="1:8" s="3" customFormat="1" ht="66">
      <c r="A16" s="14" t="s">
        <v>51</v>
      </c>
      <c r="B16" s="27" t="s">
        <v>125</v>
      </c>
      <c r="C16" s="11">
        <v>3212.7</v>
      </c>
      <c r="D16" s="11">
        <v>2299.5</v>
      </c>
      <c r="E16" s="11">
        <v>1402.8</v>
      </c>
      <c r="F16" s="11">
        <f t="shared" si="0"/>
        <v>43.66420767578672</v>
      </c>
      <c r="G16" s="20">
        <f t="shared" si="1"/>
        <v>61.00456621004567</v>
      </c>
      <c r="H16" s="10">
        <v>1438.5</v>
      </c>
    </row>
    <row r="17" spans="1:8" s="1" customFormat="1" ht="16.5">
      <c r="A17" s="14" t="s">
        <v>27</v>
      </c>
      <c r="B17" s="27" t="s">
        <v>126</v>
      </c>
      <c r="C17" s="11">
        <v>5605.2</v>
      </c>
      <c r="D17" s="11">
        <v>4077.1</v>
      </c>
      <c r="E17" s="11">
        <v>3403.4</v>
      </c>
      <c r="F17" s="11">
        <f t="shared" si="0"/>
        <v>60.71861842574753</v>
      </c>
      <c r="G17" s="20">
        <f t="shared" si="1"/>
        <v>83.47600009810895</v>
      </c>
      <c r="H17" s="10">
        <v>3106.4</v>
      </c>
    </row>
    <row r="18" spans="1:8" s="6" customFormat="1" ht="16.5">
      <c r="A18" s="22" t="s">
        <v>25</v>
      </c>
      <c r="B18" s="12" t="s">
        <v>24</v>
      </c>
      <c r="C18" s="23">
        <f>SUM(C19+C20+C24+C26+C23+C22+C25)</f>
        <v>63457.90000000001</v>
      </c>
      <c r="D18" s="23">
        <f>SUM(D19+D20+D24+D26+D23+D22+D25)</f>
        <v>57955.2</v>
      </c>
      <c r="E18" s="23">
        <f>SUM(E19+E20+E24+E26+E23+E22+E25)</f>
        <v>46325.5</v>
      </c>
      <c r="F18" s="23">
        <f t="shared" si="0"/>
        <v>73.00194302049074</v>
      </c>
      <c r="G18" s="23">
        <f t="shared" si="1"/>
        <v>79.9332933024129</v>
      </c>
      <c r="H18" s="13">
        <f>SUM(H19:H26)-H21</f>
        <v>31900.9</v>
      </c>
    </row>
    <row r="19" spans="1:8" s="3" customFormat="1" ht="16.5">
      <c r="A19" s="14" t="s">
        <v>47</v>
      </c>
      <c r="B19" s="27" t="s">
        <v>48</v>
      </c>
      <c r="C19" s="16">
        <v>300</v>
      </c>
      <c r="D19" s="16">
        <v>297.7</v>
      </c>
      <c r="E19" s="16">
        <v>287.2</v>
      </c>
      <c r="F19" s="11">
        <f t="shared" si="0"/>
        <v>95.73333333333332</v>
      </c>
      <c r="G19" s="20">
        <f t="shared" si="1"/>
        <v>96.47295935505542</v>
      </c>
      <c r="H19" s="10">
        <v>265.6</v>
      </c>
    </row>
    <row r="20" spans="1:8" s="1" customFormat="1" ht="16.5">
      <c r="A20" s="14" t="s">
        <v>30</v>
      </c>
      <c r="B20" s="27" t="s">
        <v>127</v>
      </c>
      <c r="C20" s="16">
        <v>39967.3</v>
      </c>
      <c r="D20" s="16">
        <v>37174.5</v>
      </c>
      <c r="E20" s="16">
        <v>28813.2</v>
      </c>
      <c r="F20" s="11">
        <f t="shared" si="0"/>
        <v>72.09193515699084</v>
      </c>
      <c r="G20" s="20">
        <f t="shared" si="1"/>
        <v>77.50796917241658</v>
      </c>
      <c r="H20" s="10">
        <v>18963.9</v>
      </c>
    </row>
    <row r="21" spans="1:8" s="1" customFormat="1" ht="32.25" customHeight="1">
      <c r="A21" s="17" t="s">
        <v>30</v>
      </c>
      <c r="B21" s="49" t="s">
        <v>175</v>
      </c>
      <c r="C21" s="18">
        <v>680.5</v>
      </c>
      <c r="D21" s="18">
        <v>416.4</v>
      </c>
      <c r="E21" s="18">
        <v>92.5</v>
      </c>
      <c r="F21" s="61">
        <f t="shared" si="0"/>
        <v>13.592946362968405</v>
      </c>
      <c r="G21" s="18">
        <f t="shared" si="1"/>
        <v>22.214217098943326</v>
      </c>
      <c r="H21" s="19">
        <v>302.4</v>
      </c>
    </row>
    <row r="22" spans="1:8" s="1" customFormat="1" ht="16.5" hidden="1">
      <c r="A22" s="14" t="s">
        <v>80</v>
      </c>
      <c r="B22" s="27" t="s">
        <v>81</v>
      </c>
      <c r="C22" s="20"/>
      <c r="D22" s="20"/>
      <c r="E22" s="20"/>
      <c r="F22" s="11" t="e">
        <f t="shared" si="0"/>
        <v>#DIV/0!</v>
      </c>
      <c r="G22" s="20" t="e">
        <f t="shared" si="1"/>
        <v>#DIV/0!</v>
      </c>
      <c r="H22" s="10"/>
    </row>
    <row r="23" spans="1:8" s="1" customFormat="1" ht="16.5">
      <c r="A23" s="14" t="s">
        <v>69</v>
      </c>
      <c r="B23" s="27" t="s">
        <v>70</v>
      </c>
      <c r="C23" s="11">
        <v>4620.8</v>
      </c>
      <c r="D23" s="11">
        <v>4188.5</v>
      </c>
      <c r="E23" s="11">
        <v>4029.6</v>
      </c>
      <c r="F23" s="11">
        <f t="shared" si="0"/>
        <v>87.20567867036011</v>
      </c>
      <c r="G23" s="20">
        <f t="shared" si="1"/>
        <v>96.20627909752895</v>
      </c>
      <c r="H23" s="10">
        <v>1665</v>
      </c>
    </row>
    <row r="24" spans="1:8" s="1" customFormat="1" ht="16.5" customHeight="1">
      <c r="A24" s="14" t="s">
        <v>54</v>
      </c>
      <c r="B24" s="27" t="s">
        <v>128</v>
      </c>
      <c r="C24" s="11">
        <v>15419.4</v>
      </c>
      <c r="D24" s="11">
        <v>13706.3</v>
      </c>
      <c r="E24" s="11">
        <v>11447.9</v>
      </c>
      <c r="F24" s="11">
        <f t="shared" si="0"/>
        <v>74.24348547933123</v>
      </c>
      <c r="G24" s="20">
        <f t="shared" si="1"/>
        <v>83.52290552519645</v>
      </c>
      <c r="H24" s="10">
        <v>10899.9</v>
      </c>
    </row>
    <row r="25" spans="1:8" s="1" customFormat="1" ht="16.5" customHeight="1">
      <c r="A25" s="14" t="s">
        <v>85</v>
      </c>
      <c r="B25" s="27" t="s">
        <v>86</v>
      </c>
      <c r="C25" s="11">
        <v>1895.4</v>
      </c>
      <c r="D25" s="11">
        <v>1407.7</v>
      </c>
      <c r="E25" s="11">
        <v>947.7</v>
      </c>
      <c r="F25" s="11">
        <f t="shared" si="0"/>
        <v>50</v>
      </c>
      <c r="G25" s="20">
        <f t="shared" si="1"/>
        <v>67.32258293670526</v>
      </c>
      <c r="H25" s="10"/>
    </row>
    <row r="26" spans="1:8" s="1" customFormat="1" ht="33">
      <c r="A26" s="14" t="s">
        <v>59</v>
      </c>
      <c r="B26" s="27" t="s">
        <v>129</v>
      </c>
      <c r="C26" s="11">
        <v>1255</v>
      </c>
      <c r="D26" s="11">
        <v>1180.5</v>
      </c>
      <c r="E26" s="11">
        <v>799.9</v>
      </c>
      <c r="F26" s="10">
        <f t="shared" si="0"/>
        <v>63.73705179282868</v>
      </c>
      <c r="G26" s="57">
        <f t="shared" si="1"/>
        <v>67.75942397289285</v>
      </c>
      <c r="H26" s="10">
        <v>106.5</v>
      </c>
    </row>
    <row r="27" spans="1:8" s="6" customFormat="1" ht="16.5">
      <c r="A27" s="22" t="s">
        <v>21</v>
      </c>
      <c r="B27" s="12" t="s">
        <v>6</v>
      </c>
      <c r="C27" s="23">
        <f>SUM(C28:C30)</f>
        <v>24519.399999999998</v>
      </c>
      <c r="D27" s="23">
        <f>SUM(D28:D30)</f>
        <v>21024</v>
      </c>
      <c r="E27" s="23">
        <f>SUM(E28:E30)</f>
        <v>13235</v>
      </c>
      <c r="F27" s="56">
        <f t="shared" si="0"/>
        <v>53.97766666394773</v>
      </c>
      <c r="G27" s="56">
        <f t="shared" si="1"/>
        <v>62.95186453576864</v>
      </c>
      <c r="H27" s="13">
        <f>SUM(H28:H30)</f>
        <v>37823.5</v>
      </c>
    </row>
    <row r="28" spans="1:8" s="1" customFormat="1" ht="16.5">
      <c r="A28" s="14" t="s">
        <v>31</v>
      </c>
      <c r="B28" s="27" t="s">
        <v>12</v>
      </c>
      <c r="C28" s="16">
        <v>1121.1</v>
      </c>
      <c r="D28" s="16">
        <v>885.8</v>
      </c>
      <c r="E28" s="16">
        <v>286.1</v>
      </c>
      <c r="F28" s="11">
        <f t="shared" si="0"/>
        <v>25.519578984925523</v>
      </c>
      <c r="G28" s="20">
        <f t="shared" si="1"/>
        <v>32.29848724317002</v>
      </c>
      <c r="H28" s="10">
        <v>22971.5</v>
      </c>
    </row>
    <row r="29" spans="1:8" s="1" customFormat="1" ht="16.5">
      <c r="A29" s="14" t="s">
        <v>32</v>
      </c>
      <c r="B29" s="27" t="s">
        <v>13</v>
      </c>
      <c r="C29" s="11">
        <v>2503.7</v>
      </c>
      <c r="D29" s="11">
        <v>2363.7</v>
      </c>
      <c r="E29" s="11">
        <v>397.2</v>
      </c>
      <c r="F29" s="11">
        <f t="shared" si="0"/>
        <v>15.864520509645724</v>
      </c>
      <c r="G29" s="20">
        <f t="shared" si="1"/>
        <v>16.804162964843254</v>
      </c>
      <c r="H29" s="10">
        <v>3643.7</v>
      </c>
    </row>
    <row r="30" spans="1:8" s="1" customFormat="1" ht="16.5">
      <c r="A30" s="14" t="s">
        <v>61</v>
      </c>
      <c r="B30" s="27" t="s">
        <v>62</v>
      </c>
      <c r="C30" s="16">
        <v>20894.6</v>
      </c>
      <c r="D30" s="16">
        <v>17774.5</v>
      </c>
      <c r="E30" s="16">
        <v>12551.7</v>
      </c>
      <c r="F30" s="11">
        <f t="shared" si="0"/>
        <v>60.07150172771914</v>
      </c>
      <c r="G30" s="20">
        <f t="shared" si="1"/>
        <v>70.61633238628372</v>
      </c>
      <c r="H30" s="10">
        <v>11208.3</v>
      </c>
    </row>
    <row r="31" spans="1:8" s="1" customFormat="1" ht="16.5" hidden="1">
      <c r="A31" s="14" t="s">
        <v>91</v>
      </c>
      <c r="B31" s="27" t="s">
        <v>92</v>
      </c>
      <c r="C31" s="16"/>
      <c r="D31" s="16"/>
      <c r="E31" s="16"/>
      <c r="F31" s="11" t="e">
        <f t="shared" si="0"/>
        <v>#DIV/0!</v>
      </c>
      <c r="G31" s="20" t="e">
        <f t="shared" si="1"/>
        <v>#DIV/0!</v>
      </c>
      <c r="H31" s="10"/>
    </row>
    <row r="32" spans="1:8" s="1" customFormat="1" ht="16.5" hidden="1">
      <c r="A32" s="22" t="s">
        <v>93</v>
      </c>
      <c r="B32" s="12" t="s">
        <v>94</v>
      </c>
      <c r="C32" s="23"/>
      <c r="D32" s="23"/>
      <c r="E32" s="23"/>
      <c r="F32" s="11" t="e">
        <f t="shared" si="0"/>
        <v>#DIV/0!</v>
      </c>
      <c r="G32" s="20" t="e">
        <f t="shared" si="1"/>
        <v>#DIV/0!</v>
      </c>
      <c r="H32" s="13"/>
    </row>
    <row r="33" spans="1:8" s="1" customFormat="1" ht="33" hidden="1">
      <c r="A33" s="14" t="s">
        <v>95</v>
      </c>
      <c r="B33" s="27" t="s">
        <v>96</v>
      </c>
      <c r="C33" s="11"/>
      <c r="D33" s="11"/>
      <c r="E33" s="11"/>
      <c r="F33" s="11" t="e">
        <f t="shared" si="0"/>
        <v>#DIV/0!</v>
      </c>
      <c r="G33" s="20" t="e">
        <f t="shared" si="1"/>
        <v>#DIV/0!</v>
      </c>
      <c r="H33" s="10"/>
    </row>
    <row r="34" spans="1:8" s="6" customFormat="1" ht="16.5">
      <c r="A34" s="22" t="s">
        <v>17</v>
      </c>
      <c r="B34" s="12" t="s">
        <v>7</v>
      </c>
      <c r="C34" s="23">
        <f>SUM(C35:C39)</f>
        <v>245310.80000000002</v>
      </c>
      <c r="D34" s="23">
        <f>SUM(D35:D39)</f>
        <v>180358.4</v>
      </c>
      <c r="E34" s="23">
        <f>SUM(E35:E39)</f>
        <v>145318.30000000002</v>
      </c>
      <c r="F34" s="23">
        <f t="shared" si="0"/>
        <v>59.23844363966039</v>
      </c>
      <c r="G34" s="23">
        <f t="shared" si="1"/>
        <v>80.57196116177568</v>
      </c>
      <c r="H34" s="13">
        <f>SUM(H35:H39)</f>
        <v>134548.9</v>
      </c>
    </row>
    <row r="35" spans="1:8" s="1" customFormat="1" ht="16.5">
      <c r="A35" s="14" t="s">
        <v>10</v>
      </c>
      <c r="B35" s="27" t="s">
        <v>14</v>
      </c>
      <c r="C35" s="11">
        <v>86199.6</v>
      </c>
      <c r="D35" s="11">
        <v>63228.2</v>
      </c>
      <c r="E35" s="11">
        <v>48792.8</v>
      </c>
      <c r="F35" s="11">
        <f t="shared" si="0"/>
        <v>56.60443899971693</v>
      </c>
      <c r="G35" s="20">
        <f t="shared" si="1"/>
        <v>77.16936430263712</v>
      </c>
      <c r="H35" s="10">
        <v>46634.4</v>
      </c>
    </row>
    <row r="36" spans="1:8" s="1" customFormat="1" ht="16.5">
      <c r="A36" s="14" t="s">
        <v>33</v>
      </c>
      <c r="B36" s="27" t="s">
        <v>170</v>
      </c>
      <c r="C36" s="11">
        <v>116539.1</v>
      </c>
      <c r="D36" s="11">
        <v>83958.6</v>
      </c>
      <c r="E36" s="11">
        <v>69741</v>
      </c>
      <c r="F36" s="11">
        <f t="shared" si="0"/>
        <v>59.8434345211178</v>
      </c>
      <c r="G36" s="20">
        <f t="shared" si="1"/>
        <v>83.06593964168054</v>
      </c>
      <c r="H36" s="10">
        <v>63463.1</v>
      </c>
    </row>
    <row r="37" spans="1:8" s="5" customFormat="1" ht="16.5">
      <c r="A37" s="14" t="s">
        <v>171</v>
      </c>
      <c r="B37" s="59" t="s">
        <v>172</v>
      </c>
      <c r="C37" s="60">
        <v>18157.1</v>
      </c>
      <c r="D37" s="60">
        <v>14111.6</v>
      </c>
      <c r="E37" s="60">
        <v>11250.5</v>
      </c>
      <c r="F37" s="11">
        <f t="shared" si="0"/>
        <v>61.96198732176394</v>
      </c>
      <c r="G37" s="20">
        <f t="shared" si="1"/>
        <v>79.72519062331699</v>
      </c>
      <c r="H37" s="57">
        <v>10566.4</v>
      </c>
    </row>
    <row r="38" spans="1:8" s="1" customFormat="1" ht="16.5">
      <c r="A38" s="14" t="s">
        <v>34</v>
      </c>
      <c r="B38" s="27" t="s">
        <v>65</v>
      </c>
      <c r="C38" s="11">
        <v>1907.9</v>
      </c>
      <c r="D38" s="11">
        <v>1858.7</v>
      </c>
      <c r="E38" s="11">
        <v>1785.4</v>
      </c>
      <c r="F38" s="11">
        <f t="shared" si="0"/>
        <v>93.57932805702605</v>
      </c>
      <c r="G38" s="20">
        <f t="shared" si="1"/>
        <v>96.05638349383977</v>
      </c>
      <c r="H38" s="10">
        <v>1638.4</v>
      </c>
    </row>
    <row r="39" spans="1:8" s="1" customFormat="1" ht="16.5">
      <c r="A39" s="14" t="s">
        <v>35</v>
      </c>
      <c r="B39" s="27" t="s">
        <v>130</v>
      </c>
      <c r="C39" s="11">
        <v>22507.1</v>
      </c>
      <c r="D39" s="11">
        <v>17201.3</v>
      </c>
      <c r="E39" s="11">
        <v>13748.6</v>
      </c>
      <c r="F39" s="11">
        <f t="shared" si="0"/>
        <v>61.08561298434717</v>
      </c>
      <c r="G39" s="20">
        <f t="shared" si="1"/>
        <v>79.92767988465988</v>
      </c>
      <c r="H39" s="10">
        <v>12246.6</v>
      </c>
    </row>
    <row r="40" spans="1:8" s="6" customFormat="1" ht="16.5">
      <c r="A40" s="22" t="s">
        <v>16</v>
      </c>
      <c r="B40" s="12" t="s">
        <v>79</v>
      </c>
      <c r="C40" s="23">
        <f>SUM(C41:C42)</f>
        <v>52125.2</v>
      </c>
      <c r="D40" s="23">
        <f>SUM(D41:D42)</f>
        <v>39111.6</v>
      </c>
      <c r="E40" s="23">
        <f>SUM(E41:E42)</f>
        <v>33443.7</v>
      </c>
      <c r="F40" s="23">
        <f t="shared" si="0"/>
        <v>64.16032936084657</v>
      </c>
      <c r="G40" s="23">
        <f t="shared" si="1"/>
        <v>85.50839137238057</v>
      </c>
      <c r="H40" s="13">
        <f>SUM(H41:H42)</f>
        <v>25587.399999999998</v>
      </c>
    </row>
    <row r="41" spans="1:8" s="3" customFormat="1" ht="16.5">
      <c r="A41" s="14" t="s">
        <v>11</v>
      </c>
      <c r="B41" s="27" t="s">
        <v>36</v>
      </c>
      <c r="C41" s="11">
        <v>42256.2</v>
      </c>
      <c r="D41" s="11">
        <v>32059.7</v>
      </c>
      <c r="E41" s="11">
        <v>27407.5</v>
      </c>
      <c r="F41" s="11">
        <f t="shared" si="0"/>
        <v>64.86030452335989</v>
      </c>
      <c r="G41" s="20">
        <f t="shared" si="1"/>
        <v>85.48894718291187</v>
      </c>
      <c r="H41" s="10">
        <v>20546.1</v>
      </c>
    </row>
    <row r="42" spans="1:8" s="1" customFormat="1" ht="33">
      <c r="A42" s="14" t="s">
        <v>40</v>
      </c>
      <c r="B42" s="15" t="s">
        <v>131</v>
      </c>
      <c r="C42" s="11">
        <v>9869</v>
      </c>
      <c r="D42" s="11">
        <v>7051.9</v>
      </c>
      <c r="E42" s="11">
        <v>6036.2</v>
      </c>
      <c r="F42" s="11">
        <f t="shared" si="0"/>
        <v>61.16323842334583</v>
      </c>
      <c r="G42" s="20">
        <f t="shared" si="1"/>
        <v>85.59678951771863</v>
      </c>
      <c r="H42" s="10">
        <v>5041.3</v>
      </c>
    </row>
    <row r="43" spans="1:8" s="6" customFormat="1" ht="16.5">
      <c r="A43" s="22" t="s">
        <v>37</v>
      </c>
      <c r="B43" s="12" t="s">
        <v>8</v>
      </c>
      <c r="C43" s="23">
        <f>SUM(C45+C46+C47+C44)</f>
        <v>14523.8</v>
      </c>
      <c r="D43" s="23">
        <f>SUM(D45+D46+D47+D44)</f>
        <v>12741.9</v>
      </c>
      <c r="E43" s="23">
        <f>SUM(E45+E46+E47+E44)</f>
        <v>8876.399999999998</v>
      </c>
      <c r="F43" s="23">
        <f t="shared" si="0"/>
        <v>61.116236797532316</v>
      </c>
      <c r="G43" s="23">
        <f t="shared" si="1"/>
        <v>69.6630800744002</v>
      </c>
      <c r="H43" s="13">
        <f>SUM(H44:H47)</f>
        <v>5385.599999999999</v>
      </c>
    </row>
    <row r="44" spans="1:8" s="6" customFormat="1" ht="16.5">
      <c r="A44" s="14" t="s">
        <v>83</v>
      </c>
      <c r="B44" s="27" t="s">
        <v>116</v>
      </c>
      <c r="C44" s="11">
        <v>3480</v>
      </c>
      <c r="D44" s="11">
        <v>2463.9</v>
      </c>
      <c r="E44" s="11">
        <v>2067.7</v>
      </c>
      <c r="F44" s="11">
        <f t="shared" si="0"/>
        <v>59.416666666666664</v>
      </c>
      <c r="G44" s="20">
        <f t="shared" si="1"/>
        <v>83.9198019400138</v>
      </c>
      <c r="H44" s="10">
        <v>1973.2</v>
      </c>
    </row>
    <row r="45" spans="1:8" s="1" customFormat="1" ht="16.5">
      <c r="A45" s="14" t="s">
        <v>49</v>
      </c>
      <c r="B45" s="27" t="s">
        <v>132</v>
      </c>
      <c r="C45" s="11">
        <v>3708.7</v>
      </c>
      <c r="D45" s="11">
        <v>3528.4</v>
      </c>
      <c r="E45" s="11">
        <v>3298.6</v>
      </c>
      <c r="F45" s="11">
        <f t="shared" si="0"/>
        <v>88.94221694933535</v>
      </c>
      <c r="G45" s="20">
        <f t="shared" si="1"/>
        <v>93.48713297812039</v>
      </c>
      <c r="H45" s="10">
        <v>198.7</v>
      </c>
    </row>
    <row r="46" spans="1:8" s="1" customFormat="1" ht="16.5">
      <c r="A46" s="14" t="s">
        <v>55</v>
      </c>
      <c r="B46" s="27" t="s">
        <v>63</v>
      </c>
      <c r="C46" s="11">
        <v>6901.2</v>
      </c>
      <c r="D46" s="11">
        <v>6340.1</v>
      </c>
      <c r="E46" s="11">
        <v>3113.7</v>
      </c>
      <c r="F46" s="11">
        <f t="shared" si="0"/>
        <v>45.11824030603373</v>
      </c>
      <c r="G46" s="20">
        <f t="shared" si="1"/>
        <v>49.11121275689657</v>
      </c>
      <c r="H46" s="10">
        <v>2928.5</v>
      </c>
    </row>
    <row r="47" spans="1:8" s="1" customFormat="1" ht="32.25" customHeight="1">
      <c r="A47" s="14" t="s">
        <v>68</v>
      </c>
      <c r="B47" s="27" t="s">
        <v>133</v>
      </c>
      <c r="C47" s="11">
        <v>433.9</v>
      </c>
      <c r="D47" s="11">
        <v>409.5</v>
      </c>
      <c r="E47" s="11">
        <v>396.4</v>
      </c>
      <c r="F47" s="11">
        <f t="shared" si="0"/>
        <v>91.35745563493892</v>
      </c>
      <c r="G47" s="20">
        <f t="shared" si="1"/>
        <v>96.80097680097678</v>
      </c>
      <c r="H47" s="10">
        <v>285.2</v>
      </c>
    </row>
    <row r="48" spans="1:8" s="8" customFormat="1" ht="16.5">
      <c r="A48" s="22" t="s">
        <v>66</v>
      </c>
      <c r="B48" s="12" t="s">
        <v>60</v>
      </c>
      <c r="C48" s="23">
        <f>SUM(C49)</f>
        <v>52316.9</v>
      </c>
      <c r="D48" s="23">
        <f>SUM(D49)</f>
        <v>38665.2</v>
      </c>
      <c r="E48" s="23">
        <f>SUM(E49)</f>
        <v>29780.4</v>
      </c>
      <c r="F48" s="23">
        <f>SUM(E48/C48*100)</f>
        <v>56.92309750768872</v>
      </c>
      <c r="G48" s="23">
        <f>SUM(E48/D48*100)</f>
        <v>77.02119735576179</v>
      </c>
      <c r="H48" s="13">
        <f>SUM(H49)</f>
        <v>30210.8</v>
      </c>
    </row>
    <row r="49" spans="1:8" s="1" customFormat="1" ht="16.5">
      <c r="A49" s="14" t="s">
        <v>72</v>
      </c>
      <c r="B49" s="27" t="s">
        <v>73</v>
      </c>
      <c r="C49" s="11">
        <v>52316.9</v>
      </c>
      <c r="D49" s="11">
        <v>38665.2</v>
      </c>
      <c r="E49" s="11">
        <v>29780.4</v>
      </c>
      <c r="F49" s="11">
        <f t="shared" si="0"/>
        <v>56.92309750768872</v>
      </c>
      <c r="G49" s="20">
        <f t="shared" si="1"/>
        <v>77.02119735576179</v>
      </c>
      <c r="H49" s="10">
        <v>30210.8</v>
      </c>
    </row>
    <row r="50" spans="1:8" s="8" customFormat="1" ht="16.5">
      <c r="A50" s="22" t="s">
        <v>74</v>
      </c>
      <c r="B50" s="12" t="s">
        <v>75</v>
      </c>
      <c r="C50" s="23">
        <f>SUM(C51:C52)</f>
        <v>4724.4</v>
      </c>
      <c r="D50" s="23">
        <f>SUM(D51:D52)</f>
        <v>3436.2</v>
      </c>
      <c r="E50" s="23">
        <f>SUM(E51:E52)</f>
        <v>3191</v>
      </c>
      <c r="F50" s="23">
        <f t="shared" si="0"/>
        <v>67.54296841927018</v>
      </c>
      <c r="G50" s="23">
        <f t="shared" si="1"/>
        <v>92.8642104650486</v>
      </c>
      <c r="H50" s="13">
        <f>SUM(H51:H52)</f>
        <v>3042.3</v>
      </c>
    </row>
    <row r="51" spans="1:8" s="1" customFormat="1" ht="16.5">
      <c r="A51" s="14" t="s">
        <v>76</v>
      </c>
      <c r="B51" s="27" t="s">
        <v>64</v>
      </c>
      <c r="C51" s="11">
        <v>2420.7</v>
      </c>
      <c r="D51" s="11">
        <v>1775.2</v>
      </c>
      <c r="E51" s="11">
        <v>1727.4</v>
      </c>
      <c r="F51" s="11">
        <f t="shared" si="0"/>
        <v>71.35952410459785</v>
      </c>
      <c r="G51" s="20">
        <f t="shared" si="1"/>
        <v>97.30734565119423</v>
      </c>
      <c r="H51" s="10">
        <v>1626.3</v>
      </c>
    </row>
    <row r="52" spans="1:8" s="1" customFormat="1" ht="16.5">
      <c r="A52" s="14" t="s">
        <v>77</v>
      </c>
      <c r="B52" s="27" t="s">
        <v>90</v>
      </c>
      <c r="C52" s="11">
        <v>2303.7</v>
      </c>
      <c r="D52" s="11">
        <v>1661</v>
      </c>
      <c r="E52" s="11">
        <v>1463.6</v>
      </c>
      <c r="F52" s="11">
        <f t="shared" si="0"/>
        <v>63.53257802665277</v>
      </c>
      <c r="G52" s="20">
        <f t="shared" si="1"/>
        <v>88.11559301625526</v>
      </c>
      <c r="H52" s="10">
        <v>1416</v>
      </c>
    </row>
    <row r="53" spans="1:8" s="8" customFormat="1" ht="16.5">
      <c r="A53" s="22" t="s">
        <v>38</v>
      </c>
      <c r="B53" s="12" t="s">
        <v>39</v>
      </c>
      <c r="C53" s="23">
        <f>SUM(C5+C13+C15+C18+C27+C34+C40+C43+C48+C50)</f>
        <v>524547.8</v>
      </c>
      <c r="D53" s="23">
        <f>SUM(D5+D13+D15+D18+D27+D34+D40+D43+D48+D50)</f>
        <v>400858.7</v>
      </c>
      <c r="E53" s="23">
        <f>SUM(E5+E13+E15+E18+E27+E34+E40+E43+E48+E50)</f>
        <v>319035.30000000005</v>
      </c>
      <c r="F53" s="23">
        <f t="shared" si="0"/>
        <v>60.82101573965233</v>
      </c>
      <c r="G53" s="23">
        <f t="shared" si="1"/>
        <v>79.58796952641917</v>
      </c>
      <c r="H53" s="23">
        <f>SUM(H5+H13+H15+H18+H27+H34+H40+H43+H48+H50)</f>
        <v>307094.89999999997</v>
      </c>
    </row>
    <row r="54" spans="1:8" s="4" customFormat="1" ht="16.5">
      <c r="A54" s="14" t="s">
        <v>20</v>
      </c>
      <c r="B54" s="27" t="s">
        <v>183</v>
      </c>
      <c r="C54" s="11">
        <v>56471.8</v>
      </c>
      <c r="D54" s="11">
        <v>45596.1</v>
      </c>
      <c r="E54" s="11">
        <v>33588.4</v>
      </c>
      <c r="F54" s="58">
        <f t="shared" si="0"/>
        <v>59.47818203067726</v>
      </c>
      <c r="G54" s="58">
        <f>SUM(E54/D54*100)</f>
        <v>73.66507223205494</v>
      </c>
      <c r="H54" s="21">
        <v>29698.2</v>
      </c>
    </row>
    <row r="55" spans="1:8" s="3" customFormat="1" ht="16.5">
      <c r="A55" s="86" t="s">
        <v>9</v>
      </c>
      <c r="B55" s="86"/>
      <c r="C55" s="23">
        <f>C53</f>
        <v>524547.8</v>
      </c>
      <c r="D55" s="23">
        <f>D53</f>
        <v>400858.7</v>
      </c>
      <c r="E55" s="23">
        <f>E53</f>
        <v>319035.30000000005</v>
      </c>
      <c r="F55" s="56">
        <f t="shared" si="0"/>
        <v>60.82101573965233</v>
      </c>
      <c r="G55" s="56">
        <f t="shared" si="1"/>
        <v>79.58796952641917</v>
      </c>
      <c r="H55" s="13">
        <f>H53</f>
        <v>307094.89999999997</v>
      </c>
    </row>
    <row r="56" spans="1:8" s="7" customFormat="1" ht="17.25">
      <c r="A56" s="47" t="s">
        <v>41</v>
      </c>
      <c r="B56" s="24" t="s">
        <v>15</v>
      </c>
      <c r="C56" s="23">
        <f>SUM(Доходы!C42-Расходы!C55)</f>
        <v>-19428.50000000006</v>
      </c>
      <c r="D56" s="23">
        <f>SUM(Доходы!D42-Расходы!D55)</f>
        <v>-32158.900000000023</v>
      </c>
      <c r="E56" s="23">
        <f>SUM(Доходы!E42-Расходы!E55)</f>
        <v>12268.29999999993</v>
      </c>
      <c r="F56" s="23">
        <f t="shared" si="0"/>
        <v>-63.14589391872709</v>
      </c>
      <c r="G56" s="23">
        <f t="shared" si="1"/>
        <v>-38.149003852743476</v>
      </c>
      <c r="H56" s="23">
        <f>SUM(Доходы!H42-Расходы!H55)</f>
        <v>2287.3000000000466</v>
      </c>
    </row>
    <row r="57" spans="1:8" ht="16.5">
      <c r="A57" s="25" t="s">
        <v>50</v>
      </c>
      <c r="B57" s="26" t="s">
        <v>42</v>
      </c>
      <c r="C57" s="23">
        <f>SUM(-C56)</f>
        <v>19428.50000000006</v>
      </c>
      <c r="D57" s="23">
        <f>SUM(-D56)</f>
        <v>32158.900000000023</v>
      </c>
      <c r="E57" s="23">
        <f>SUM(-E56)</f>
        <v>-12268.29999999993</v>
      </c>
      <c r="F57" s="23">
        <f t="shared" si="0"/>
        <v>-63.14589391872709</v>
      </c>
      <c r="G57" s="23">
        <f t="shared" si="1"/>
        <v>-38.149003852743476</v>
      </c>
      <c r="H57" s="23">
        <f>SUM(-H56)</f>
        <v>-2287.3000000000466</v>
      </c>
    </row>
    <row r="58" spans="1:8" s="2" customFormat="1" ht="18.75">
      <c r="A58" s="9"/>
      <c r="B58" s="9"/>
      <c r="C58" s="9"/>
      <c r="D58" s="9"/>
      <c r="E58" s="9"/>
      <c r="F58" s="9"/>
      <c r="G58" s="9"/>
      <c r="H58" s="9"/>
    </row>
    <row r="59" spans="2:8" ht="12.75">
      <c r="B59"/>
      <c r="C59"/>
      <c r="D59"/>
      <c r="E59"/>
      <c r="F59"/>
      <c r="G59"/>
      <c r="H59"/>
    </row>
    <row r="60" spans="2:8" ht="12" customHeight="1">
      <c r="B60"/>
      <c r="C60"/>
      <c r="D60"/>
      <c r="E60"/>
      <c r="F60"/>
      <c r="G60"/>
      <c r="H60"/>
    </row>
  </sheetData>
  <sheetProtection/>
  <mergeCells count="12">
    <mergeCell ref="F2:G2"/>
    <mergeCell ref="F3:F4"/>
    <mergeCell ref="G3:G4"/>
    <mergeCell ref="C2:D2"/>
    <mergeCell ref="A55:B55"/>
    <mergeCell ref="A1:H1"/>
    <mergeCell ref="A2:A4"/>
    <mergeCell ref="B2:B4"/>
    <mergeCell ref="E2:E4"/>
    <mergeCell ref="H2:H4"/>
    <mergeCell ref="C3:C4"/>
    <mergeCell ref="D3:D4"/>
  </mergeCells>
  <printOptions gridLines="1"/>
  <pageMargins left="0.7" right="0.7" top="0.75" bottom="0.75" header="0.3" footer="0.3"/>
  <pageSetup horizontalDpi="600" verticalDpi="600" orientation="portrait" paperSize="9" scale="61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biud</dc:title>
  <dc:subject/>
  <dc:creator>AFR</dc:creator>
  <cp:keywords/>
  <dc:description/>
  <cp:lastModifiedBy>Демина</cp:lastModifiedBy>
  <cp:lastPrinted>2017-09-15T10:54:50Z</cp:lastPrinted>
  <dcterms:created xsi:type="dcterms:W3CDTF">2000-06-09T05:06:32Z</dcterms:created>
  <dcterms:modified xsi:type="dcterms:W3CDTF">2017-10-19T04:36:34Z</dcterms:modified>
  <cp:category/>
  <cp:version/>
  <cp:contentType/>
  <cp:contentStatus/>
</cp:coreProperties>
</file>