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00" windowWidth="11760" windowHeight="2040" activeTab="0"/>
  </bookViews>
  <sheets>
    <sheet name="Доходы" sheetId="1" r:id="rId1"/>
    <sheet name="Расходы" sheetId="2" r:id="rId2"/>
  </sheets>
  <definedNames>
    <definedName name="_xlnm.Print_Area" localSheetId="0">'Доходы'!$A$1:$H$38</definedName>
    <definedName name="_xlnm.Print_Area" localSheetId="1">'Расходы'!$A$1:$H$57</definedName>
  </definedNames>
  <calcPr fullCalcOnLoad="1"/>
</workbook>
</file>

<file path=xl/sharedStrings.xml><?xml version="1.0" encoding="utf-8"?>
<sst xmlns="http://schemas.openxmlformats.org/spreadsheetml/2006/main" count="195" uniqueCount="180">
  <si>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</si>
  <si>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</si>
  <si>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</si>
  <si>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</si>
  <si>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</si>
  <si>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</si>
  <si>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</si>
  <si>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</si>
  <si>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</si>
  <si>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</si>
  <si>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</si>
  <si>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</si>
  <si>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</si>
  <si>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</si>
  <si>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</si>
  <si>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</si>
  <si>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</si>
  <si>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</si>
  <si>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</si>
  <si>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</si>
  <si>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</si>
  <si>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</si>
  <si>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</si>
  <si>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</si>
  <si>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</si>
  <si>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</si>
  <si>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</si>
  <si>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</si>
  <si>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</si>
  <si>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</si>
  <si>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</si>
  <si>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</si>
  <si>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</si>
  <si>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</si>
  <si>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</si>
  <si>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</si>
  <si>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</si>
  <si>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</si>
  <si>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</si>
  <si>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</si>
  <si>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</si>
  <si>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</si>
  <si>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</si>
  <si>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</si>
  <si>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</si>
  <si>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</si>
  <si>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</si>
  <si>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</si>
  <si>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</si>
  <si>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</si>
  <si>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</si>
  <si>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</si>
  <si>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</si>
  <si>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</si>
  <si>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</si>
  <si>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</si>
  <si>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</si>
  <si>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 xml:space="preserve">% выполнения 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</si>
  <si>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</si>
  <si>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</si>
  <si>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</si>
  <si>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</si>
  <si>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</si>
  <si>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</si>
  <si>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</si>
  <si>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</si>
  <si>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</si>
  <si>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</si>
  <si>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1 0 0 6</t>
  </si>
  <si>
    <t>0 4 0 8</t>
  </si>
  <si>
    <t>Транспорт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</si>
  <si>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</si>
  <si>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</si>
  <si>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</si>
  <si>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</si>
  <si>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</si>
  <si>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</si>
  <si>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</si>
  <si>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</si>
  <si>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</si>
  <si>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0 4 0 6</t>
  </si>
  <si>
    <t>Водное хозяйство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</si>
  <si>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</si>
  <si>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</si>
  <si>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</si>
  <si>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</si>
  <si>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</si>
  <si>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</si>
  <si>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</si>
  <si>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</si>
  <si>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</si>
  <si>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Итого внутренних оборотов</t>
  </si>
  <si>
    <t>0 5 0 5</t>
  </si>
  <si>
    <t>Другие вопросы в области ЖКХ</t>
  </si>
  <si>
    <t xml:space="preserve">0 6 0 0 </t>
  </si>
  <si>
    <t>Охрана окружающей среды</t>
  </si>
  <si>
    <t>0 6 0 2</t>
  </si>
  <si>
    <t>Сбор,удаление отходов и очистка сточных вод</t>
  </si>
  <si>
    <t>0 1 0 5</t>
  </si>
  <si>
    <t>Судебная система</t>
  </si>
  <si>
    <t>Выполнено в 2015 году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</si>
  <si>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</si>
  <si>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</si>
  <si>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</si>
  <si>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</si>
  <si>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</si>
  <si>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</si>
  <si>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</si>
  <si>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</si>
  <si>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</si>
  <si>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</si>
  <si>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</si>
  <si>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</si>
  <si>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</si>
  <si>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</si>
  <si>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</si>
  <si>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</si>
  <si>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</si>
  <si>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</si>
  <si>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</si>
  <si>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Налоги на товары (работы, услуги), реализуемые на территории РФ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</si>
  <si>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</si>
  <si>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</si>
  <si>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</si>
  <si>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</si>
  <si>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</si>
  <si>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</si>
  <si>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</si>
  <si>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</si>
  <si>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</si>
  <si>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</si>
  <si>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</si>
  <si>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</si>
  <si>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</si>
  <si>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</si>
  <si>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</si>
  <si>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</si>
  <si>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</si>
  <si>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</si>
  <si>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</si>
  <si>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</si>
  <si>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</si>
  <si>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</si>
  <si>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</si>
  <si>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</si>
  <si>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</si>
  <si>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</si>
  <si>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</si>
  <si>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</si>
  <si>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</si>
  <si>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</si>
  <si>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</si>
  <si>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</si>
  <si>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</si>
  <si>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</si>
  <si>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</si>
  <si>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</si>
  <si>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</si>
  <si>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</si>
  <si>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 xml:space="preserve">2 02 01000 00 0000 </t>
  </si>
  <si>
    <t xml:space="preserve">2 02 02000 00 0000 </t>
  </si>
  <si>
    <t xml:space="preserve">2 02 03000 00 0000 </t>
  </si>
  <si>
    <t>2 19 00000 00 0000</t>
  </si>
  <si>
    <t>Тыс.руб.</t>
  </si>
  <si>
    <t>ДОХОДЫ</t>
  </si>
  <si>
    <t>Национальная безопасность и правоохранительная  деятельность</t>
  </si>
  <si>
    <t>в т.ч.финансовая поддержка сельхозтоваропроизводителеей</t>
  </si>
  <si>
    <t>на год</t>
  </si>
  <si>
    <t>на отчетный период</t>
  </si>
  <si>
    <t>План на 2017 год</t>
  </si>
  <si>
    <t xml:space="preserve">на 01.02.2017  года </t>
  </si>
  <si>
    <t>План на  2017 год</t>
  </si>
  <si>
    <t>% выполнения</t>
  </si>
  <si>
    <t>к годовому плану</t>
  </si>
  <si>
    <t xml:space="preserve">к отчетному периоду </t>
  </si>
  <si>
    <t>Выполнено в 2016 году</t>
  </si>
  <si>
    <t>-</t>
  </si>
  <si>
    <t xml:space="preserve">Общее образование </t>
  </si>
  <si>
    <t>0 7 0 3</t>
  </si>
  <si>
    <t>Дополнительное образование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</si>
</sst>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3" borderId="0" applyNumberFormat="0" applyBorder="0" applyAlignment="0" applyProtection="0"/>
    <xf numFmtId="0" fontId="48" fillId="7" borderId="0" applyNumberFormat="0" applyBorder="0" applyAlignment="0" applyProtection="0"/>
    <xf numFmtId="0" fontId="12" fillId="3" borderId="0" applyNumberFormat="0" applyBorder="0" applyAlignment="0" applyProtection="0"/>
    <xf numFmtId="0" fontId="48" fillId="8" borderId="0" applyNumberFormat="0" applyBorder="0" applyAlignment="0" applyProtection="0"/>
    <xf numFmtId="0" fontId="12" fillId="3" borderId="0" applyNumberFormat="0" applyBorder="0" applyAlignment="0" applyProtection="0"/>
    <xf numFmtId="0" fontId="48" fillId="9" borderId="0" applyNumberFormat="0" applyBorder="0" applyAlignment="0" applyProtection="0"/>
    <xf numFmtId="0" fontId="12" fillId="5" borderId="0" applyNumberFormat="0" applyBorder="0" applyAlignment="0" applyProtection="0"/>
    <xf numFmtId="0" fontId="48" fillId="10" borderId="0" applyNumberFormat="0" applyBorder="0" applyAlignment="0" applyProtection="0"/>
    <xf numFmtId="0" fontId="12" fillId="5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48" fillId="12" borderId="0" applyNumberFormat="0" applyBorder="0" applyAlignment="0" applyProtection="0"/>
    <xf numFmtId="0" fontId="12" fillId="5" borderId="0" applyNumberFormat="0" applyBorder="0" applyAlignment="0" applyProtection="0"/>
    <xf numFmtId="0" fontId="48" fillId="13" borderId="0" applyNumberFormat="0" applyBorder="0" applyAlignment="0" applyProtection="0"/>
    <xf numFmtId="0" fontId="12" fillId="5" borderId="0" applyNumberFormat="0" applyBorder="0" applyAlignment="0" applyProtection="0"/>
    <xf numFmtId="0" fontId="48" fillId="14" borderId="0" applyNumberFormat="0" applyBorder="0" applyAlignment="0" applyProtection="0"/>
    <xf numFmtId="0" fontId="12" fillId="5" borderId="0" applyNumberFormat="0" applyBorder="0" applyAlignment="0" applyProtection="0"/>
    <xf numFmtId="0" fontId="48" fillId="15" borderId="0" applyNumberFormat="0" applyBorder="0" applyAlignment="0" applyProtection="0"/>
    <xf numFmtId="0" fontId="12" fillId="5" borderId="0" applyNumberFormat="0" applyBorder="0" applyAlignment="0" applyProtection="0"/>
    <xf numFmtId="0" fontId="49" fillId="16" borderId="0" applyNumberFormat="0" applyBorder="0" applyAlignment="0" applyProtection="0"/>
    <xf numFmtId="0" fontId="27" fillId="17" borderId="0" applyNumberFormat="0" applyBorder="0" applyAlignment="0" applyProtection="0"/>
    <xf numFmtId="0" fontId="49" fillId="18" borderId="0" applyNumberFormat="0" applyBorder="0" applyAlignment="0" applyProtection="0"/>
    <xf numFmtId="0" fontId="27" fillId="5" borderId="0" applyNumberFormat="0" applyBorder="0" applyAlignment="0" applyProtection="0"/>
    <xf numFmtId="0" fontId="49" fillId="19" borderId="0" applyNumberFormat="0" applyBorder="0" applyAlignment="0" applyProtection="0"/>
    <xf numFmtId="0" fontId="27" fillId="5" borderId="0" applyNumberFormat="0" applyBorder="0" applyAlignment="0" applyProtection="0"/>
    <xf numFmtId="0" fontId="49" fillId="20" borderId="0" applyNumberFormat="0" applyBorder="0" applyAlignment="0" applyProtection="0"/>
    <xf numFmtId="0" fontId="27" fillId="5" borderId="0" applyNumberFormat="0" applyBorder="0" applyAlignment="0" applyProtection="0"/>
    <xf numFmtId="0" fontId="49" fillId="21" borderId="0" applyNumberFormat="0" applyBorder="0" applyAlignment="0" applyProtection="0"/>
    <xf numFmtId="0" fontId="27" fillId="17" borderId="0" applyNumberFormat="0" applyBorder="0" applyAlignment="0" applyProtection="0"/>
    <xf numFmtId="0" fontId="49" fillId="22" borderId="0" applyNumberFormat="0" applyBorder="0" applyAlignment="0" applyProtection="0"/>
    <xf numFmtId="0" fontId="27" fillId="5" borderId="0" applyNumberFormat="0" applyBorder="0" applyAlignment="0" applyProtection="0"/>
    <xf numFmtId="0" fontId="49" fillId="23" borderId="0" applyNumberFormat="0" applyBorder="0" applyAlignment="0" applyProtection="0"/>
    <xf numFmtId="0" fontId="27" fillId="17" borderId="0" applyNumberFormat="0" applyBorder="0" applyAlignment="0" applyProtection="0"/>
    <xf numFmtId="0" fontId="49" fillId="24" borderId="0" applyNumberFormat="0" applyBorder="0" applyAlignment="0" applyProtection="0"/>
    <xf numFmtId="0" fontId="27" fillId="25" borderId="0" applyNumberFormat="0" applyBorder="0" applyAlignment="0" applyProtection="0"/>
    <xf numFmtId="0" fontId="49" fillId="26" borderId="0" applyNumberFormat="0" applyBorder="0" applyAlignment="0" applyProtection="0"/>
    <xf numFmtId="0" fontId="27" fillId="27" borderId="0" applyNumberFormat="0" applyBorder="0" applyAlignment="0" applyProtection="0"/>
    <xf numFmtId="0" fontId="49" fillId="28" borderId="0" applyNumberFormat="0" applyBorder="0" applyAlignment="0" applyProtection="0"/>
    <xf numFmtId="0" fontId="27" fillId="29" borderId="0" applyNumberFormat="0" applyBorder="0" applyAlignment="0" applyProtection="0"/>
    <xf numFmtId="0" fontId="49" fillId="30" borderId="0" applyNumberFormat="0" applyBorder="0" applyAlignment="0" applyProtection="0"/>
    <xf numFmtId="0" fontId="27" fillId="17" borderId="0" applyNumberFormat="0" applyBorder="0" applyAlignment="0" applyProtection="0"/>
    <xf numFmtId="0" fontId="49" fillId="31" borderId="0" applyNumberFormat="0" applyBorder="0" applyAlignment="0" applyProtection="0"/>
    <xf numFmtId="0" fontId="27" fillId="25" borderId="0" applyNumberFormat="0" applyBorder="0" applyAlignment="0" applyProtection="0"/>
    <xf numFmtId="0" fontId="50" fillId="32" borderId="1" applyNumberFormat="0" applyAlignment="0" applyProtection="0"/>
    <xf numFmtId="0" fontId="20" fillId="5" borderId="2" applyNumberFormat="0" applyAlignment="0" applyProtection="0"/>
    <xf numFmtId="0" fontId="51" fillId="33" borderId="3" applyNumberFormat="0" applyAlignment="0" applyProtection="0"/>
    <xf numFmtId="0" fontId="21" fillId="3" borderId="4" applyNumberFormat="0" applyAlignment="0" applyProtection="0"/>
    <xf numFmtId="0" fontId="52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1" fillId="0" borderId="12" applyNumberFormat="0" applyFill="0" applyAlignment="0" applyProtection="0"/>
    <xf numFmtId="0" fontId="57" fillId="34" borderId="13" applyNumberFormat="0" applyAlignment="0" applyProtection="0"/>
    <xf numFmtId="0" fontId="24" fillId="29" borderId="14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18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2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8" borderId="0" applyNumberFormat="0" applyBorder="0" applyAlignment="0" applyProtection="0"/>
    <xf numFmtId="0" fontId="17" fillId="5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191" fontId="29" fillId="39" borderId="19" xfId="101" applyNumberFormat="1" applyFont="1" applyFill="1" applyBorder="1" applyAlignment="1">
      <alignment horizontal="center" vertical="center"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vertical="center" wrapText="1"/>
    </xf>
    <xf numFmtId="181" fontId="34" fillId="0" borderId="19" xfId="0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vertical="center"/>
    </xf>
    <xf numFmtId="181" fontId="34" fillId="0" borderId="19" xfId="0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186" fontId="33" fillId="39" borderId="19" xfId="101" applyNumberFormat="1" applyFont="1" applyFill="1" applyBorder="1" applyAlignment="1">
      <alignment horizontal="right" vertical="center"/>
    </xf>
    <xf numFmtId="0" fontId="29" fillId="39" borderId="19" xfId="0" applyFont="1" applyFill="1" applyBorder="1" applyAlignment="1">
      <alignment horizontal="center"/>
    </xf>
    <xf numFmtId="49" fontId="31" fillId="40" borderId="19" xfId="0" applyNumberFormat="1" applyFont="1" applyFill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181" fontId="34" fillId="0" borderId="19" xfId="101" applyNumberFormat="1" applyFont="1" applyBorder="1" applyAlignment="1">
      <alignment horizontal="center" vertical="center"/>
    </xf>
    <xf numFmtId="181" fontId="33" fillId="39" borderId="19" xfId="101" applyNumberFormat="1" applyFont="1" applyFill="1" applyBorder="1" applyAlignment="1">
      <alignment horizontal="center" vertical="center"/>
    </xf>
    <xf numFmtId="186" fontId="30" fillId="39" borderId="19" xfId="101" applyNumberFormat="1" applyFont="1" applyFill="1" applyBorder="1" applyAlignment="1">
      <alignment vertical="center"/>
    </xf>
    <xf numFmtId="186" fontId="30" fillId="40" borderId="19" xfId="101" applyNumberFormat="1" applyFont="1" applyFill="1" applyBorder="1" applyAlignment="1">
      <alignment horizontal="center" vertical="center"/>
    </xf>
    <xf numFmtId="186" fontId="29" fillId="40" borderId="19" xfId="101" applyNumberFormat="1" applyFont="1" applyFill="1" applyBorder="1" applyAlignment="1">
      <alignment vertical="center"/>
    </xf>
    <xf numFmtId="49" fontId="30" fillId="40" borderId="19" xfId="0" applyNumberFormat="1" applyFont="1" applyFill="1" applyBorder="1" applyAlignment="1">
      <alignment vertical="center" wrapText="1"/>
    </xf>
    <xf numFmtId="186" fontId="30" fillId="0" borderId="19" xfId="101" applyNumberFormat="1" applyFont="1" applyFill="1" applyBorder="1" applyAlignment="1">
      <alignment vertical="center"/>
    </xf>
    <xf numFmtId="186" fontId="31" fillId="0" borderId="19" xfId="101" applyNumberFormat="1" applyFont="1" applyBorder="1" applyAlignment="1">
      <alignment vertical="center"/>
    </xf>
    <xf numFmtId="49" fontId="33" fillId="0" borderId="20" xfId="0" applyNumberFormat="1" applyFont="1" applyBorder="1" applyAlignment="1">
      <alignment horizontal="center" vertical="center" wrapText="1"/>
    </xf>
    <xf numFmtId="49" fontId="33" fillId="0" borderId="21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 wrapText="1"/>
    </xf>
    <xf numFmtId="49" fontId="33" fillId="0" borderId="24" xfId="0" applyNumberFormat="1" applyFont="1" applyBorder="1" applyAlignment="1">
      <alignment horizontal="center" vertical="center" wrapText="1"/>
    </xf>
    <xf numFmtId="0" fontId="37" fillId="39" borderId="25" xfId="0" applyFont="1" applyFill="1" applyBorder="1" applyAlignment="1">
      <alignment horizontal="left" vertical="center"/>
    </xf>
    <xf numFmtId="0" fontId="37" fillId="39" borderId="26" xfId="0" applyFont="1" applyFill="1" applyBorder="1" applyAlignment="1">
      <alignment horizontal="left" vertic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27" xfId="0" applyFont="1" applyBorder="1" applyAlignment="1">
      <alignment horizontal="right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9" fillId="0" borderId="26" xfId="0" applyNumberFormat="1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zoomScalePageLayoutView="0" workbookViewId="0" topLeftCell="A1">
      <selection activeCell="J50" sqref="J50"/>
    </sheetView>
  </sheetViews>
  <sheetFormatPr defaultColWidth="9.00390625" defaultRowHeight="12.75"/>
  <cols>
    <col min="1" max="1" width="24.375" style="0" customWidth="1"/>
    <col min="2" max="2" width="41.375" style="0" customWidth="1"/>
    <col min="3" max="3" width="11.875" style="0" customWidth="1"/>
    <col min="4" max="4" width="12.375" style="0" customWidth="1"/>
    <col min="5" max="5" width="13.875" style="0" customWidth="1"/>
    <col min="6" max="6" width="11.25390625" style="0" customWidth="1"/>
    <col min="7" max="7" width="13.25390625" style="0" customWidth="1"/>
    <col min="8" max="8" width="13.875" style="0" customWidth="1"/>
  </cols>
  <sheetData>
    <row r="1" spans="1:8" ht="16.5">
      <c r="A1" s="72" t="s">
        <v>101</v>
      </c>
      <c r="B1" s="72"/>
      <c r="C1" s="72"/>
      <c r="D1" s="72"/>
      <c r="E1" s="72"/>
      <c r="F1" s="72"/>
      <c r="G1" s="72"/>
      <c r="H1" s="72"/>
    </row>
    <row r="2" spans="1:8" ht="16.5">
      <c r="A2" s="72" t="s">
        <v>102</v>
      </c>
      <c r="B2" s="72"/>
      <c r="C2" s="72"/>
      <c r="D2" s="72"/>
      <c r="E2" s="72"/>
      <c r="F2" s="72"/>
      <c r="G2" s="72"/>
      <c r="H2" s="72"/>
    </row>
    <row r="3" spans="1:8" ht="16.5">
      <c r="A3" s="72" t="s">
        <v>170</v>
      </c>
      <c r="B3" s="72"/>
      <c r="C3" s="72"/>
      <c r="D3" s="72"/>
      <c r="E3" s="72"/>
      <c r="F3" s="72"/>
      <c r="G3" s="72"/>
      <c r="H3" s="72"/>
    </row>
    <row r="4" spans="1:8" ht="16.5">
      <c r="A4" s="29"/>
      <c r="B4" s="29"/>
      <c r="C4" s="29"/>
      <c r="D4" s="29"/>
      <c r="E4" s="29"/>
      <c r="F4" s="29"/>
      <c r="G4" s="29"/>
      <c r="H4" s="29"/>
    </row>
    <row r="5" spans="1:8" ht="16.5">
      <c r="A5" s="72" t="s">
        <v>164</v>
      </c>
      <c r="B5" s="72"/>
      <c r="C5" s="72"/>
      <c r="D5" s="72"/>
      <c r="E5" s="72"/>
      <c r="F5" s="72"/>
      <c r="G5" s="72"/>
      <c r="H5" s="72"/>
    </row>
    <row r="6" spans="1:8" ht="15.75">
      <c r="A6" s="73" t="s">
        <v>163</v>
      </c>
      <c r="B6" s="73"/>
      <c r="C6" s="73"/>
      <c r="D6" s="73"/>
      <c r="E6" s="73"/>
      <c r="F6" s="73"/>
      <c r="G6" s="73"/>
      <c r="H6" s="73"/>
    </row>
    <row r="7" spans="1:8" ht="15.75" customHeight="1">
      <c r="A7" s="63" t="s">
        <v>104</v>
      </c>
      <c r="B7" s="63" t="s">
        <v>56</v>
      </c>
      <c r="C7" s="70" t="s">
        <v>171</v>
      </c>
      <c r="D7" s="71"/>
      <c r="E7" s="63" t="s">
        <v>87</v>
      </c>
      <c r="F7" s="70" t="s">
        <v>172</v>
      </c>
      <c r="G7" s="71"/>
      <c r="H7" s="63" t="s">
        <v>175</v>
      </c>
    </row>
    <row r="8" spans="1:8" ht="20.25" customHeight="1">
      <c r="A8" s="64"/>
      <c r="B8" s="64"/>
      <c r="C8" s="61" t="s">
        <v>167</v>
      </c>
      <c r="D8" s="66" t="s">
        <v>168</v>
      </c>
      <c r="E8" s="64"/>
      <c r="F8" s="63" t="s">
        <v>173</v>
      </c>
      <c r="G8" s="74" t="s">
        <v>174</v>
      </c>
      <c r="H8" s="64"/>
    </row>
    <row r="9" spans="1:8" ht="47.25" customHeight="1">
      <c r="A9" s="65"/>
      <c r="B9" s="65"/>
      <c r="C9" s="62"/>
      <c r="D9" s="67"/>
      <c r="E9" s="65"/>
      <c r="F9" s="65"/>
      <c r="G9" s="75"/>
      <c r="H9" s="65"/>
    </row>
    <row r="10" spans="1:8" ht="15.75">
      <c r="A10" s="49" t="s">
        <v>137</v>
      </c>
      <c r="B10" s="30" t="s">
        <v>105</v>
      </c>
      <c r="C10" s="31">
        <f>SUM(C11+C12+C13+C17+C20+C21+C25+C26+C27+C28+C29)</f>
        <v>108684.89999999998</v>
      </c>
      <c r="D10" s="31">
        <f>SUM(D11+D12+D13+D17+D20+D21+D25+D26+D27+D28+D29)</f>
        <v>21507.5</v>
      </c>
      <c r="E10" s="31">
        <f>SUM(E11+E12+E13+E17+E20+E21+E25+E26+E27+E28+E29)</f>
        <v>5222.199999999999</v>
      </c>
      <c r="F10" s="31">
        <f>SUM(E10/C10*100)</f>
        <v>4.804899300638819</v>
      </c>
      <c r="G10" s="32">
        <f>SUM(E10/D10*100)</f>
        <v>24.280832267813548</v>
      </c>
      <c r="H10" s="33">
        <v>4900.5</v>
      </c>
    </row>
    <row r="11" spans="1:8" ht="15.75">
      <c r="A11" s="50" t="s">
        <v>138</v>
      </c>
      <c r="B11" s="30" t="s">
        <v>18</v>
      </c>
      <c r="C11" s="34">
        <v>78154.4</v>
      </c>
      <c r="D11" s="34">
        <v>14815</v>
      </c>
      <c r="E11" s="33">
        <v>2419.2</v>
      </c>
      <c r="F11" s="31">
        <f aca="true" t="shared" si="0" ref="F11:F38">SUM(E11/C11*100)</f>
        <v>3.0954111348817213</v>
      </c>
      <c r="G11" s="32">
        <f aca="true" t="shared" si="1" ref="G11:G38">SUM(E11/D11*100)</f>
        <v>16.329395882551466</v>
      </c>
      <c r="H11" s="33">
        <v>2136.5</v>
      </c>
    </row>
    <row r="12" spans="1:8" ht="31.5">
      <c r="A12" s="51" t="s">
        <v>139</v>
      </c>
      <c r="B12" s="30" t="s">
        <v>120</v>
      </c>
      <c r="C12" s="35">
        <v>7432.9</v>
      </c>
      <c r="D12" s="35">
        <v>1821</v>
      </c>
      <c r="E12" s="33">
        <v>684.4</v>
      </c>
      <c r="F12" s="31">
        <f t="shared" si="0"/>
        <v>9.207711660321005</v>
      </c>
      <c r="G12" s="32">
        <f t="shared" si="1"/>
        <v>37.58374519494783</v>
      </c>
      <c r="H12" s="33">
        <v>599.2</v>
      </c>
    </row>
    <row r="13" spans="1:8" ht="15.75">
      <c r="A13" s="51" t="s">
        <v>140</v>
      </c>
      <c r="B13" s="30" t="s">
        <v>44</v>
      </c>
      <c r="C13" s="33">
        <f>SUM(C14:C16)</f>
        <v>6379.5</v>
      </c>
      <c r="D13" s="33">
        <f>SUM(D14:D16)</f>
        <v>1591.8</v>
      </c>
      <c r="E13" s="33">
        <f>SUM(E14:E16)</f>
        <v>1236.2</v>
      </c>
      <c r="F13" s="31">
        <f t="shared" si="0"/>
        <v>19.377694176659613</v>
      </c>
      <c r="G13" s="32">
        <f t="shared" si="1"/>
        <v>77.66051011433598</v>
      </c>
      <c r="H13" s="33">
        <v>1395.8</v>
      </c>
    </row>
    <row r="14" spans="1:8" ht="31.5">
      <c r="A14" s="52" t="s">
        <v>141</v>
      </c>
      <c r="B14" s="36" t="s">
        <v>106</v>
      </c>
      <c r="C14" s="37">
        <v>6198.4</v>
      </c>
      <c r="D14" s="37">
        <v>1548</v>
      </c>
      <c r="E14" s="38">
        <v>1227.7</v>
      </c>
      <c r="F14" s="53">
        <f t="shared" si="0"/>
        <v>19.806724315952508</v>
      </c>
      <c r="G14" s="39">
        <f t="shared" si="1"/>
        <v>79.30878552971576</v>
      </c>
      <c r="H14" s="38">
        <v>1395.8</v>
      </c>
    </row>
    <row r="15" spans="1:8" ht="15.75">
      <c r="A15" s="52" t="s">
        <v>142</v>
      </c>
      <c r="B15" s="36" t="s">
        <v>22</v>
      </c>
      <c r="C15" s="37">
        <v>139.1</v>
      </c>
      <c r="D15" s="37">
        <v>43.8</v>
      </c>
      <c r="E15" s="38">
        <v>8.5</v>
      </c>
      <c r="F15" s="53">
        <f t="shared" si="0"/>
        <v>6.1107117181883535</v>
      </c>
      <c r="G15" s="39">
        <f t="shared" si="1"/>
        <v>19.40639269406393</v>
      </c>
      <c r="H15" s="38"/>
    </row>
    <row r="16" spans="1:8" ht="47.25">
      <c r="A16" s="52" t="s">
        <v>143</v>
      </c>
      <c r="B16" s="36" t="s">
        <v>107</v>
      </c>
      <c r="C16" s="37">
        <v>42</v>
      </c>
      <c r="D16" s="37"/>
      <c r="E16" s="38"/>
      <c r="F16" s="53" t="s">
        <v>176</v>
      </c>
      <c r="G16" s="38" t="s">
        <v>176</v>
      </c>
      <c r="H16" s="38"/>
    </row>
    <row r="17" spans="1:8" ht="15.75">
      <c r="A17" s="51" t="s">
        <v>144</v>
      </c>
      <c r="B17" s="30" t="s">
        <v>0</v>
      </c>
      <c r="C17" s="33">
        <f>SUM(C18:C19)</f>
        <v>7943.900000000001</v>
      </c>
      <c r="D17" s="33">
        <f>SUM(D18:D19)</f>
        <v>1318</v>
      </c>
      <c r="E17" s="33">
        <f>SUM(E18:E19)</f>
        <v>228.29999999999998</v>
      </c>
      <c r="F17" s="31">
        <f t="shared" si="0"/>
        <v>2.8739032465161944</v>
      </c>
      <c r="G17" s="32">
        <f t="shared" si="1"/>
        <v>17.321699544764794</v>
      </c>
      <c r="H17" s="33">
        <v>183.3</v>
      </c>
    </row>
    <row r="18" spans="1:8" ht="15.75">
      <c r="A18" s="52" t="s">
        <v>145</v>
      </c>
      <c r="B18" s="36" t="s">
        <v>108</v>
      </c>
      <c r="C18" s="37">
        <v>1172.8</v>
      </c>
      <c r="D18" s="37">
        <v>48</v>
      </c>
      <c r="E18" s="38">
        <v>18.2</v>
      </c>
      <c r="F18" s="53">
        <f t="shared" si="0"/>
        <v>1.5518417462482947</v>
      </c>
      <c r="G18" s="39">
        <f t="shared" si="1"/>
        <v>37.916666666666664</v>
      </c>
      <c r="H18" s="38">
        <v>15</v>
      </c>
    </row>
    <row r="19" spans="1:8" ht="15.75">
      <c r="A19" s="52" t="s">
        <v>146</v>
      </c>
      <c r="B19" s="36" t="s">
        <v>1</v>
      </c>
      <c r="C19" s="37">
        <v>6771.1</v>
      </c>
      <c r="D19" s="37">
        <v>1270</v>
      </c>
      <c r="E19" s="38">
        <v>210.1</v>
      </c>
      <c r="F19" s="53">
        <f t="shared" si="0"/>
        <v>3.102893178360975</v>
      </c>
      <c r="G19" s="39">
        <f t="shared" si="1"/>
        <v>16.543307086614174</v>
      </c>
      <c r="H19" s="38">
        <v>168.3</v>
      </c>
    </row>
    <row r="20" spans="1:8" ht="15.75">
      <c r="A20" s="51" t="s">
        <v>147</v>
      </c>
      <c r="B20" s="30" t="s">
        <v>2</v>
      </c>
      <c r="C20" s="34">
        <v>1218.5</v>
      </c>
      <c r="D20" s="34">
        <v>182.8</v>
      </c>
      <c r="E20" s="33">
        <v>29.4</v>
      </c>
      <c r="F20" s="31">
        <f t="shared" si="0"/>
        <v>2.412802626179729</v>
      </c>
      <c r="G20" s="32">
        <f t="shared" si="1"/>
        <v>16.08315098468271</v>
      </c>
      <c r="H20" s="33">
        <v>65.9</v>
      </c>
    </row>
    <row r="21" spans="1:8" ht="47.25">
      <c r="A21" s="51" t="s">
        <v>148</v>
      </c>
      <c r="B21" s="30" t="s">
        <v>119</v>
      </c>
      <c r="C21" s="33">
        <f>SUM(C22:C24)</f>
        <v>4423.2</v>
      </c>
      <c r="D21" s="33">
        <f>SUM(D22:D24)</f>
        <v>890.1</v>
      </c>
      <c r="E21" s="33">
        <f>SUM(E22:E24)</f>
        <v>185.29999999999998</v>
      </c>
      <c r="F21" s="31">
        <f t="shared" si="0"/>
        <v>4.189274733224814</v>
      </c>
      <c r="G21" s="32">
        <f t="shared" si="1"/>
        <v>20.817885630827995</v>
      </c>
      <c r="H21" s="33">
        <v>234.5</v>
      </c>
    </row>
    <row r="22" spans="1:8" ht="15.75">
      <c r="A22" s="52" t="s">
        <v>149</v>
      </c>
      <c r="B22" s="36" t="s">
        <v>23</v>
      </c>
      <c r="C22" s="37">
        <v>3070.1</v>
      </c>
      <c r="D22" s="37">
        <v>590</v>
      </c>
      <c r="E22" s="38">
        <v>108.1</v>
      </c>
      <c r="F22" s="53">
        <f t="shared" si="0"/>
        <v>3.5210579459952442</v>
      </c>
      <c r="G22" s="39">
        <f t="shared" si="1"/>
        <v>18.322033898305083</v>
      </c>
      <c r="H22" s="38">
        <v>155.7</v>
      </c>
    </row>
    <row r="23" spans="1:8" ht="15.75">
      <c r="A23" s="52" t="s">
        <v>150</v>
      </c>
      <c r="B23" s="36" t="s">
        <v>19</v>
      </c>
      <c r="C23" s="37">
        <v>1334.3</v>
      </c>
      <c r="D23" s="37">
        <v>295</v>
      </c>
      <c r="E23" s="38">
        <v>75.3</v>
      </c>
      <c r="F23" s="53">
        <f t="shared" si="0"/>
        <v>5.643408528816607</v>
      </c>
      <c r="G23" s="39">
        <f t="shared" si="1"/>
        <v>25.525423728813557</v>
      </c>
      <c r="H23" s="38">
        <v>76</v>
      </c>
    </row>
    <row r="24" spans="1:8" ht="63">
      <c r="A24" s="52" t="s">
        <v>151</v>
      </c>
      <c r="B24" s="36" t="s">
        <v>121</v>
      </c>
      <c r="C24" s="37">
        <v>18.8</v>
      </c>
      <c r="D24" s="37">
        <v>5.1</v>
      </c>
      <c r="E24" s="38">
        <v>1.9</v>
      </c>
      <c r="F24" s="53">
        <f t="shared" si="0"/>
        <v>10.106382978723403</v>
      </c>
      <c r="G24" s="39">
        <f t="shared" si="1"/>
        <v>37.254901960784316</v>
      </c>
      <c r="H24" s="38">
        <v>2.8</v>
      </c>
    </row>
    <row r="25" spans="1:8" ht="31.5">
      <c r="A25" s="51" t="s">
        <v>152</v>
      </c>
      <c r="B25" s="30" t="s">
        <v>109</v>
      </c>
      <c r="C25" s="34">
        <v>579.1</v>
      </c>
      <c r="D25" s="34">
        <v>231.7</v>
      </c>
      <c r="E25" s="33">
        <v>14.5</v>
      </c>
      <c r="F25" s="31">
        <f t="shared" si="0"/>
        <v>2.503885339319634</v>
      </c>
      <c r="G25" s="32">
        <f t="shared" si="1"/>
        <v>6.2580923608113945</v>
      </c>
      <c r="H25" s="33">
        <v>108.2</v>
      </c>
    </row>
    <row r="26" spans="1:8" ht="47.25">
      <c r="A26" s="51" t="s">
        <v>153</v>
      </c>
      <c r="B26" s="30" t="s">
        <v>110</v>
      </c>
      <c r="C26" s="34">
        <v>1067.9</v>
      </c>
      <c r="D26" s="34">
        <v>289.9</v>
      </c>
      <c r="E26" s="33">
        <v>68.4</v>
      </c>
      <c r="F26" s="31">
        <f t="shared" si="0"/>
        <v>6.405094109935387</v>
      </c>
      <c r="G26" s="32">
        <f t="shared" si="1"/>
        <v>23.594342876854093</v>
      </c>
      <c r="H26" s="33">
        <v>123.4</v>
      </c>
    </row>
    <row r="27" spans="1:8" ht="31.5">
      <c r="A27" s="51" t="s">
        <v>154</v>
      </c>
      <c r="B27" s="30" t="s">
        <v>111</v>
      </c>
      <c r="C27" s="34">
        <v>750</v>
      </c>
      <c r="D27" s="34">
        <v>186</v>
      </c>
      <c r="E27" s="33">
        <v>345.4</v>
      </c>
      <c r="F27" s="31">
        <f t="shared" si="0"/>
        <v>46.05333333333333</v>
      </c>
      <c r="G27" s="32">
        <f t="shared" si="1"/>
        <v>185.69892473118279</v>
      </c>
      <c r="H27" s="33">
        <v>50</v>
      </c>
    </row>
    <row r="28" spans="1:8" ht="31.5">
      <c r="A28" s="51" t="s">
        <v>155</v>
      </c>
      <c r="B28" s="30" t="s">
        <v>112</v>
      </c>
      <c r="C28" s="34">
        <v>409</v>
      </c>
      <c r="D28" s="34">
        <v>102</v>
      </c>
      <c r="E28" s="33">
        <v>4.7</v>
      </c>
      <c r="F28" s="31">
        <f t="shared" si="0"/>
        <v>1.1491442542787287</v>
      </c>
      <c r="G28" s="32">
        <f t="shared" si="1"/>
        <v>4.6078431372549025</v>
      </c>
      <c r="H28" s="33">
        <v>0.5</v>
      </c>
    </row>
    <row r="29" spans="1:8" ht="15.75">
      <c r="A29" s="51" t="s">
        <v>156</v>
      </c>
      <c r="B29" s="30" t="s">
        <v>3</v>
      </c>
      <c r="C29" s="34">
        <v>326.5</v>
      </c>
      <c r="D29" s="34">
        <v>79.2</v>
      </c>
      <c r="E29" s="33">
        <v>6.4</v>
      </c>
      <c r="F29" s="31">
        <f t="shared" si="0"/>
        <v>1.9601837672281777</v>
      </c>
      <c r="G29" s="32">
        <f t="shared" si="1"/>
        <v>8.080808080808081</v>
      </c>
      <c r="H29" s="33">
        <v>3.2</v>
      </c>
    </row>
    <row r="30" spans="1:8" ht="15.75">
      <c r="A30" s="51" t="s">
        <v>157</v>
      </c>
      <c r="B30" s="30" t="s">
        <v>114</v>
      </c>
      <c r="C30" s="34">
        <f>SUM(C31+C35)</f>
        <v>371603.6</v>
      </c>
      <c r="D30" s="34">
        <f>SUM(D31+D35)</f>
        <v>89350.7</v>
      </c>
      <c r="E30" s="34">
        <f>SUM(E31+E35)</f>
        <v>24033.8</v>
      </c>
      <c r="F30" s="31">
        <f t="shared" si="0"/>
        <v>6.467590733781912</v>
      </c>
      <c r="G30" s="32">
        <f t="shared" si="1"/>
        <v>26.898278357080585</v>
      </c>
      <c r="H30" s="40">
        <v>10347</v>
      </c>
    </row>
    <row r="31" spans="1:8" ht="47.25">
      <c r="A31" s="51" t="s">
        <v>158</v>
      </c>
      <c r="B31" s="30" t="s">
        <v>113</v>
      </c>
      <c r="C31" s="34">
        <f>SUM(C32:C34)</f>
        <v>372003.8</v>
      </c>
      <c r="D31" s="34">
        <f>SUM(D32:D34)</f>
        <v>89750.9</v>
      </c>
      <c r="E31" s="34">
        <f>SUM(E32:E34)</f>
        <v>24434</v>
      </c>
      <c r="F31" s="31">
        <f t="shared" si="0"/>
        <v>6.5682124752489095</v>
      </c>
      <c r="G31" s="32">
        <f t="shared" si="1"/>
        <v>27.22423953408824</v>
      </c>
      <c r="H31" s="40">
        <v>23169.7</v>
      </c>
    </row>
    <row r="32" spans="1:8" ht="31.5">
      <c r="A32" s="52" t="s">
        <v>159</v>
      </c>
      <c r="B32" s="36" t="s">
        <v>115</v>
      </c>
      <c r="C32" s="41">
        <v>130268.8</v>
      </c>
      <c r="D32" s="41">
        <v>30938.8</v>
      </c>
      <c r="E32" s="42">
        <v>10312.9</v>
      </c>
      <c r="F32" s="53">
        <f t="shared" si="0"/>
        <v>7.916630843302464</v>
      </c>
      <c r="G32" s="39">
        <f t="shared" si="1"/>
        <v>33.33322559375283</v>
      </c>
      <c r="H32" s="42">
        <v>9557.3</v>
      </c>
    </row>
    <row r="33" spans="1:8" ht="31.5">
      <c r="A33" s="52" t="s">
        <v>160</v>
      </c>
      <c r="B33" s="36" t="s">
        <v>116</v>
      </c>
      <c r="C33" s="41">
        <v>34503.1</v>
      </c>
      <c r="D33" s="41">
        <v>8670.1</v>
      </c>
      <c r="E33" s="42">
        <v>2656.7</v>
      </c>
      <c r="F33" s="53">
        <f t="shared" si="0"/>
        <v>7.699887836165447</v>
      </c>
      <c r="G33" s="39">
        <f t="shared" si="1"/>
        <v>30.64209178671526</v>
      </c>
      <c r="H33" s="42">
        <v>2151.6</v>
      </c>
    </row>
    <row r="34" spans="1:8" ht="31.5">
      <c r="A34" s="52" t="s">
        <v>161</v>
      </c>
      <c r="B34" s="36" t="s">
        <v>117</v>
      </c>
      <c r="C34" s="41">
        <v>207231.9</v>
      </c>
      <c r="D34" s="41">
        <v>50142</v>
      </c>
      <c r="E34" s="42">
        <v>11464.4</v>
      </c>
      <c r="F34" s="53">
        <f t="shared" si="0"/>
        <v>5.532159865348916</v>
      </c>
      <c r="G34" s="39">
        <f t="shared" si="1"/>
        <v>22.8638666188026</v>
      </c>
      <c r="H34" s="42">
        <v>11460.8</v>
      </c>
    </row>
    <row r="35" spans="1:8" ht="31.5">
      <c r="A35" s="51" t="s">
        <v>162</v>
      </c>
      <c r="B35" s="30" t="s">
        <v>78</v>
      </c>
      <c r="C35" s="34">
        <v>-400.2</v>
      </c>
      <c r="D35" s="34">
        <v>-400.2</v>
      </c>
      <c r="E35" s="34">
        <v>-400.2</v>
      </c>
      <c r="F35" s="31">
        <f t="shared" si="0"/>
        <v>100</v>
      </c>
      <c r="G35" s="32">
        <f t="shared" si="1"/>
        <v>100</v>
      </c>
      <c r="H35" s="33">
        <v>-12822.7</v>
      </c>
    </row>
    <row r="36" spans="1:8" ht="15.75">
      <c r="A36" s="43" t="s">
        <v>136</v>
      </c>
      <c r="B36" s="44"/>
      <c r="C36" s="45">
        <f>SUM(C30+C10)</f>
        <v>480288.49999999994</v>
      </c>
      <c r="D36" s="45">
        <f>SUM(D30+D10)</f>
        <v>110858.2</v>
      </c>
      <c r="E36" s="45">
        <f>SUM(E30+E10)</f>
        <v>29256</v>
      </c>
      <c r="F36" s="54">
        <f t="shared" si="0"/>
        <v>6.091338851544437</v>
      </c>
      <c r="G36" s="46">
        <f t="shared" si="1"/>
        <v>26.390469987786197</v>
      </c>
      <c r="H36" s="45">
        <f>SUM(H30+H10)</f>
        <v>15247.5</v>
      </c>
    </row>
    <row r="37" spans="1:8" ht="15.75">
      <c r="A37" s="68" t="s">
        <v>88</v>
      </c>
      <c r="B37" s="69"/>
      <c r="C37" s="45">
        <f>SUM(C11+C12+C13+C17+C20)</f>
        <v>101129.19999999998</v>
      </c>
      <c r="D37" s="45">
        <f>SUM(D11+D12+D13+D17+D20)</f>
        <v>19728.6</v>
      </c>
      <c r="E37" s="45">
        <f>SUM(E11+E12+E13+E17+E20)</f>
        <v>4597.5</v>
      </c>
      <c r="F37" s="54">
        <f t="shared" si="0"/>
        <v>4.546164708115955</v>
      </c>
      <c r="G37" s="46">
        <f t="shared" si="1"/>
        <v>23.30373163833217</v>
      </c>
      <c r="H37" s="45">
        <f>SUM(H11+H12+H13+H17+H20)</f>
        <v>4380.7</v>
      </c>
    </row>
    <row r="38" spans="1:8" ht="15.75">
      <c r="A38" s="68" t="s">
        <v>89</v>
      </c>
      <c r="B38" s="69"/>
      <c r="C38" s="45">
        <f>SUM(C10-C37)</f>
        <v>7555.699999999997</v>
      </c>
      <c r="D38" s="45">
        <f>SUM(D10-D37)</f>
        <v>1778.9000000000015</v>
      </c>
      <c r="E38" s="45">
        <f>SUM(E10-E37)</f>
        <v>624.6999999999989</v>
      </c>
      <c r="F38" s="54">
        <f t="shared" si="0"/>
        <v>8.267930171923172</v>
      </c>
      <c r="G38" s="46">
        <f t="shared" si="1"/>
        <v>35.117207262915194</v>
      </c>
      <c r="H38" s="45">
        <f>SUM(H10-H37)</f>
        <v>519.8000000000002</v>
      </c>
    </row>
  </sheetData>
  <sheetProtection/>
  <mergeCells count="17">
    <mergeCell ref="A1:H1"/>
    <mergeCell ref="A2:H2"/>
    <mergeCell ref="A3:H3"/>
    <mergeCell ref="A5:H5"/>
    <mergeCell ref="A6:H6"/>
    <mergeCell ref="G8:G9"/>
    <mergeCell ref="E7:E9"/>
    <mergeCell ref="C7:D7"/>
    <mergeCell ref="D8:D9"/>
    <mergeCell ref="H7:H9"/>
    <mergeCell ref="A37:B37"/>
    <mergeCell ref="A38:B38"/>
    <mergeCell ref="F7:G7"/>
    <mergeCell ref="F8:F9"/>
    <mergeCell ref="C8:C9"/>
    <mergeCell ref="A7:A9"/>
    <mergeCell ref="B7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zoomScalePageLayoutView="0" workbookViewId="0" topLeftCell="A17">
      <selection activeCell="F13" sqref="F13"/>
    </sheetView>
  </sheetViews>
  <sheetFormatPr defaultColWidth="9.00390625" defaultRowHeight="12.75"/>
  <cols>
    <col min="1" max="1" width="9.00390625" style="0" customWidth="1"/>
    <col min="2" max="2" width="50.875" style="1" customWidth="1"/>
    <col min="3" max="5" width="15.875" style="1" customWidth="1"/>
    <col min="6" max="6" width="11.25390625" style="1" customWidth="1"/>
    <col min="7" max="7" width="11.625" style="1" customWidth="1"/>
    <col min="8" max="8" width="14.25390625" style="1" customWidth="1"/>
  </cols>
  <sheetData>
    <row r="1" spans="1:8" ht="21.75" customHeight="1">
      <c r="A1" s="83" t="s">
        <v>103</v>
      </c>
      <c r="B1" s="83"/>
      <c r="C1" s="83"/>
      <c r="D1" s="83"/>
      <c r="E1" s="83"/>
      <c r="F1" s="83"/>
      <c r="G1" s="83"/>
      <c r="H1" s="83"/>
    </row>
    <row r="2" spans="1:8" ht="27.75" customHeight="1">
      <c r="A2" s="84" t="s">
        <v>104</v>
      </c>
      <c r="B2" s="85" t="s">
        <v>4</v>
      </c>
      <c r="C2" s="80" t="s">
        <v>169</v>
      </c>
      <c r="D2" s="81"/>
      <c r="E2" s="84" t="s">
        <v>87</v>
      </c>
      <c r="F2" s="78" t="s">
        <v>57</v>
      </c>
      <c r="G2" s="79"/>
      <c r="H2" s="84" t="s">
        <v>100</v>
      </c>
    </row>
    <row r="3" spans="1:8" ht="21" customHeight="1">
      <c r="A3" s="84"/>
      <c r="B3" s="85"/>
      <c r="C3" s="76" t="s">
        <v>167</v>
      </c>
      <c r="D3" s="76" t="s">
        <v>168</v>
      </c>
      <c r="E3" s="84"/>
      <c r="F3" s="63" t="s">
        <v>173</v>
      </c>
      <c r="G3" s="74" t="s">
        <v>174</v>
      </c>
      <c r="H3" s="84"/>
    </row>
    <row r="4" spans="1:8" ht="48" customHeight="1">
      <c r="A4" s="84"/>
      <c r="B4" s="85"/>
      <c r="C4" s="77"/>
      <c r="D4" s="77"/>
      <c r="E4" s="84"/>
      <c r="F4" s="65"/>
      <c r="G4" s="75"/>
      <c r="H4" s="84"/>
    </row>
    <row r="5" spans="1:8" s="6" customFormat="1" ht="16.5">
      <c r="A5" s="22" t="s">
        <v>5</v>
      </c>
      <c r="B5" s="12" t="s">
        <v>43</v>
      </c>
      <c r="C5" s="23">
        <f>SUM(C6+C7+C9+C10+C11+C12+C8)</f>
        <v>56429.09999999999</v>
      </c>
      <c r="D5" s="23">
        <f>SUM(D6+D7+D9+D10+D11+D12+D8)</f>
        <v>12450.8</v>
      </c>
      <c r="E5" s="23">
        <f>SUM(E6+E7+E9+E10+E11+E12+E8)</f>
        <v>2710.8999999999996</v>
      </c>
      <c r="F5" s="23">
        <f>SUM(E5/C5*100)</f>
        <v>4.804081582020625</v>
      </c>
      <c r="G5" s="23">
        <f>SUM(E5/D5*100)</f>
        <v>21.772898127027982</v>
      </c>
      <c r="H5" s="13">
        <v>3066.8</v>
      </c>
    </row>
    <row r="6" spans="1:8" s="1" customFormat="1" ht="66">
      <c r="A6" s="14" t="s">
        <v>45</v>
      </c>
      <c r="B6" s="28" t="s">
        <v>122</v>
      </c>
      <c r="C6" s="11">
        <v>556.7</v>
      </c>
      <c r="D6" s="11">
        <v>154.4</v>
      </c>
      <c r="E6" s="11">
        <v>24.6</v>
      </c>
      <c r="F6" s="11">
        <f>SUM(E6/C6*100)</f>
        <v>4.418897072031615</v>
      </c>
      <c r="G6" s="20">
        <f>SUM(E6/D6*100)</f>
        <v>15.932642487046634</v>
      </c>
      <c r="H6" s="10">
        <v>286</v>
      </c>
    </row>
    <row r="7" spans="1:8" s="1" customFormat="1" ht="16.5">
      <c r="A7" s="14" t="s">
        <v>46</v>
      </c>
      <c r="B7" s="28" t="s">
        <v>124</v>
      </c>
      <c r="C7" s="11">
        <v>33573.9</v>
      </c>
      <c r="D7" s="11">
        <v>8087.4</v>
      </c>
      <c r="E7" s="11">
        <v>1642.8</v>
      </c>
      <c r="F7" s="11">
        <f aca="true" t="shared" si="0" ref="F7:F57">SUM(E7/C7*100)</f>
        <v>4.893086594050736</v>
      </c>
      <c r="G7" s="20">
        <f aca="true" t="shared" si="1" ref="G7:G57">SUM(E7/D7*100)</f>
        <v>20.31307960531197</v>
      </c>
      <c r="H7" s="10">
        <v>1864.7</v>
      </c>
    </row>
    <row r="8" spans="1:8" s="1" customFormat="1" ht="0.75" customHeight="1" hidden="1">
      <c r="A8" s="14" t="s">
        <v>98</v>
      </c>
      <c r="B8" s="28" t="s">
        <v>99</v>
      </c>
      <c r="C8" s="11"/>
      <c r="D8" s="11"/>
      <c r="E8" s="11"/>
      <c r="F8" s="10" t="s">
        <v>176</v>
      </c>
      <c r="G8" s="56" t="s">
        <v>176</v>
      </c>
      <c r="H8" s="10"/>
    </row>
    <row r="9" spans="1:8" s="1" customFormat="1" ht="33">
      <c r="A9" s="14" t="s">
        <v>67</v>
      </c>
      <c r="B9" s="28" t="s">
        <v>125</v>
      </c>
      <c r="C9" s="11">
        <v>9696.8</v>
      </c>
      <c r="D9" s="11">
        <v>2266</v>
      </c>
      <c r="E9" s="11">
        <v>569.5</v>
      </c>
      <c r="F9" s="11">
        <f t="shared" si="0"/>
        <v>5.873071528751753</v>
      </c>
      <c r="G9" s="20">
        <f t="shared" si="1"/>
        <v>25.132391879964693</v>
      </c>
      <c r="H9" s="10">
        <v>541.4</v>
      </c>
    </row>
    <row r="10" spans="1:8" s="1" customFormat="1" ht="33" hidden="1">
      <c r="A10" s="14" t="s">
        <v>82</v>
      </c>
      <c r="B10" s="28" t="s">
        <v>84</v>
      </c>
      <c r="C10" s="11"/>
      <c r="D10" s="11"/>
      <c r="E10" s="11"/>
      <c r="F10" s="10" t="s">
        <v>176</v>
      </c>
      <c r="G10" s="56" t="s">
        <v>176</v>
      </c>
      <c r="H10" s="10"/>
    </row>
    <row r="11" spans="1:8" s="1" customFormat="1" ht="16.5">
      <c r="A11" s="14" t="s">
        <v>71</v>
      </c>
      <c r="B11" s="28" t="s">
        <v>29</v>
      </c>
      <c r="C11" s="11">
        <v>674</v>
      </c>
      <c r="D11" s="11">
        <v>5.5</v>
      </c>
      <c r="E11" s="11"/>
      <c r="F11" s="10">
        <f t="shared" si="0"/>
        <v>0</v>
      </c>
      <c r="G11" s="56">
        <f t="shared" si="1"/>
        <v>0</v>
      </c>
      <c r="H11" s="10"/>
    </row>
    <row r="12" spans="1:8" s="1" customFormat="1" ht="16.5">
      <c r="A12" s="14" t="s">
        <v>28</v>
      </c>
      <c r="B12" s="28" t="s">
        <v>123</v>
      </c>
      <c r="C12" s="11">
        <v>11927.7</v>
      </c>
      <c r="D12" s="11">
        <v>1937.5</v>
      </c>
      <c r="E12" s="11">
        <v>474</v>
      </c>
      <c r="F12" s="11">
        <f t="shared" si="0"/>
        <v>3.9739430066148542</v>
      </c>
      <c r="G12" s="20">
        <f t="shared" si="1"/>
        <v>24.46451612903226</v>
      </c>
      <c r="H12" s="10">
        <v>374.7</v>
      </c>
    </row>
    <row r="13" spans="1:8" s="8" customFormat="1" ht="16.5">
      <c r="A13" s="22" t="s">
        <v>52</v>
      </c>
      <c r="B13" s="12" t="s">
        <v>53</v>
      </c>
      <c r="C13" s="23">
        <f>SUM(C14)</f>
        <v>724.8</v>
      </c>
      <c r="D13" s="23">
        <f>SUM(D14)</f>
        <v>441.9</v>
      </c>
      <c r="E13" s="23">
        <f>SUM(E14)</f>
        <v>0</v>
      </c>
      <c r="F13" s="23">
        <f t="shared" si="0"/>
        <v>0</v>
      </c>
      <c r="G13" s="23">
        <f t="shared" si="1"/>
        <v>0</v>
      </c>
      <c r="H13" s="13"/>
    </row>
    <row r="14" spans="1:8" s="1" customFormat="1" ht="16.5">
      <c r="A14" s="14" t="s">
        <v>58</v>
      </c>
      <c r="B14" s="15" t="s">
        <v>126</v>
      </c>
      <c r="C14" s="11">
        <v>724.8</v>
      </c>
      <c r="D14" s="11">
        <v>441.9</v>
      </c>
      <c r="E14" s="10"/>
      <c r="F14" s="11">
        <f t="shared" si="0"/>
        <v>0</v>
      </c>
      <c r="G14" s="20">
        <f t="shared" si="1"/>
        <v>0</v>
      </c>
      <c r="H14" s="10"/>
    </row>
    <row r="15" spans="1:8" s="6" customFormat="1" ht="33">
      <c r="A15" s="22" t="s">
        <v>26</v>
      </c>
      <c r="B15" s="12" t="s">
        <v>165</v>
      </c>
      <c r="C15" s="23">
        <f>SUM(C16:C17)</f>
        <v>10145.7</v>
      </c>
      <c r="D15" s="23">
        <f>SUM(D16:D17)</f>
        <v>2568.2</v>
      </c>
      <c r="E15" s="23">
        <f>SUM(E17+E16)</f>
        <v>301.5</v>
      </c>
      <c r="F15" s="23">
        <f t="shared" si="0"/>
        <v>2.9717022975250598</v>
      </c>
      <c r="G15" s="23">
        <f t="shared" si="1"/>
        <v>11.739739895646757</v>
      </c>
      <c r="H15" s="13">
        <v>395.4</v>
      </c>
    </row>
    <row r="16" spans="1:8" s="3" customFormat="1" ht="49.5">
      <c r="A16" s="14" t="s">
        <v>51</v>
      </c>
      <c r="B16" s="28" t="s">
        <v>127</v>
      </c>
      <c r="C16" s="11">
        <v>4575.5</v>
      </c>
      <c r="D16" s="11">
        <v>1192.9</v>
      </c>
      <c r="E16" s="11">
        <v>201.4</v>
      </c>
      <c r="F16" s="11">
        <f t="shared" si="0"/>
        <v>4.401704731723309</v>
      </c>
      <c r="G16" s="20">
        <f t="shared" si="1"/>
        <v>16.883225752368176</v>
      </c>
      <c r="H16" s="10">
        <v>254.3</v>
      </c>
    </row>
    <row r="17" spans="1:8" s="1" customFormat="1" ht="16.5">
      <c r="A17" s="14" t="s">
        <v>27</v>
      </c>
      <c r="B17" s="28" t="s">
        <v>128</v>
      </c>
      <c r="C17" s="11">
        <v>5570.2</v>
      </c>
      <c r="D17" s="11">
        <v>1375.3</v>
      </c>
      <c r="E17" s="11">
        <v>100.1</v>
      </c>
      <c r="F17" s="11">
        <f t="shared" si="0"/>
        <v>1.7970629420846647</v>
      </c>
      <c r="G17" s="20">
        <f t="shared" si="1"/>
        <v>7.278411982840108</v>
      </c>
      <c r="H17" s="10">
        <v>141.1</v>
      </c>
    </row>
    <row r="18" spans="1:8" s="6" customFormat="1" ht="16.5">
      <c r="A18" s="22" t="s">
        <v>25</v>
      </c>
      <c r="B18" s="12" t="s">
        <v>24</v>
      </c>
      <c r="C18" s="23">
        <f>SUM(C19+C20+C24+C26+C23+C22+C25)</f>
        <v>42307.9</v>
      </c>
      <c r="D18" s="23">
        <f>SUM(D19+D20+D24+D26+D23+D22+D25)</f>
        <v>14380.400000000001</v>
      </c>
      <c r="E18" s="23">
        <f>SUM(E19+E20+E24+E26+E23+E22+E25)</f>
        <v>433.2</v>
      </c>
      <c r="F18" s="23">
        <f t="shared" si="0"/>
        <v>1.0239222461998823</v>
      </c>
      <c r="G18" s="23">
        <f t="shared" si="1"/>
        <v>3.01243359016439</v>
      </c>
      <c r="H18" s="13">
        <v>3713</v>
      </c>
    </row>
    <row r="19" spans="1:8" s="3" customFormat="1" ht="16.5">
      <c r="A19" s="14" t="s">
        <v>47</v>
      </c>
      <c r="B19" s="28" t="s">
        <v>48</v>
      </c>
      <c r="C19" s="16">
        <v>300</v>
      </c>
      <c r="D19" s="16"/>
      <c r="E19" s="16"/>
      <c r="F19" s="11">
        <f t="shared" si="0"/>
        <v>0</v>
      </c>
      <c r="G19" s="56" t="s">
        <v>176</v>
      </c>
      <c r="H19" s="10"/>
    </row>
    <row r="20" spans="1:8" s="1" customFormat="1" ht="16.5">
      <c r="A20" s="14" t="s">
        <v>30</v>
      </c>
      <c r="B20" s="28" t="s">
        <v>129</v>
      </c>
      <c r="C20" s="16">
        <v>32674.9</v>
      </c>
      <c r="D20" s="16">
        <v>11930.2</v>
      </c>
      <c r="E20" s="16">
        <v>83.3</v>
      </c>
      <c r="F20" s="11">
        <f t="shared" si="0"/>
        <v>0.2549357457865211</v>
      </c>
      <c r="G20" s="20">
        <f t="shared" si="1"/>
        <v>0.6982280263532883</v>
      </c>
      <c r="H20" s="10">
        <v>3306.9</v>
      </c>
    </row>
    <row r="21" spans="1:8" s="1" customFormat="1" ht="32.25" customHeight="1">
      <c r="A21" s="17" t="s">
        <v>30</v>
      </c>
      <c r="B21" s="48" t="s">
        <v>166</v>
      </c>
      <c r="C21" s="18">
        <v>680.5</v>
      </c>
      <c r="D21" s="18">
        <v>111.2</v>
      </c>
      <c r="E21" s="18">
        <v>10.8</v>
      </c>
      <c r="F21" s="60">
        <f t="shared" si="0"/>
        <v>1.5870683321087438</v>
      </c>
      <c r="G21" s="18">
        <f t="shared" si="1"/>
        <v>9.712230215827338</v>
      </c>
      <c r="H21" s="19"/>
    </row>
    <row r="22" spans="1:8" s="1" customFormat="1" ht="16.5" hidden="1">
      <c r="A22" s="14" t="s">
        <v>80</v>
      </c>
      <c r="B22" s="28" t="s">
        <v>81</v>
      </c>
      <c r="C22" s="20"/>
      <c r="D22" s="20"/>
      <c r="E22" s="20"/>
      <c r="F22" s="11" t="e">
        <f t="shared" si="0"/>
        <v>#DIV/0!</v>
      </c>
      <c r="G22" s="20" t="e">
        <f t="shared" si="1"/>
        <v>#DIV/0!</v>
      </c>
      <c r="H22" s="10"/>
    </row>
    <row r="23" spans="1:8" s="1" customFormat="1" ht="16.5">
      <c r="A23" s="14" t="s">
        <v>69</v>
      </c>
      <c r="B23" s="28" t="s">
        <v>70</v>
      </c>
      <c r="C23" s="11">
        <v>1495.1</v>
      </c>
      <c r="D23" s="11">
        <v>354.2</v>
      </c>
      <c r="E23" s="11">
        <v>109.7</v>
      </c>
      <c r="F23" s="11">
        <f t="shared" si="0"/>
        <v>7.337301852718882</v>
      </c>
      <c r="G23" s="20">
        <f t="shared" si="1"/>
        <v>30.971202710333145</v>
      </c>
      <c r="H23" s="10">
        <v>101.4</v>
      </c>
    </row>
    <row r="24" spans="1:8" s="1" customFormat="1" ht="16.5">
      <c r="A24" s="14" t="s">
        <v>54</v>
      </c>
      <c r="B24" s="28" t="s">
        <v>130</v>
      </c>
      <c r="C24" s="11">
        <v>7582.9</v>
      </c>
      <c r="D24" s="11">
        <v>2035.8</v>
      </c>
      <c r="E24" s="11">
        <v>240.2</v>
      </c>
      <c r="F24" s="11">
        <f t="shared" si="0"/>
        <v>3.1676535362460276</v>
      </c>
      <c r="G24" s="20">
        <f t="shared" si="1"/>
        <v>11.798801453973867</v>
      </c>
      <c r="H24" s="10">
        <v>304.7</v>
      </c>
    </row>
    <row r="25" spans="1:8" s="1" customFormat="1" ht="16.5">
      <c r="A25" s="14" t="s">
        <v>85</v>
      </c>
      <c r="B25" s="28" t="s">
        <v>86</v>
      </c>
      <c r="C25" s="11"/>
      <c r="D25" s="11"/>
      <c r="E25" s="11"/>
      <c r="F25" s="10" t="s">
        <v>176</v>
      </c>
      <c r="G25" s="56" t="s">
        <v>176</v>
      </c>
      <c r="H25" s="10"/>
    </row>
    <row r="26" spans="1:8" s="1" customFormat="1" ht="33">
      <c r="A26" s="14" t="s">
        <v>59</v>
      </c>
      <c r="B26" s="28" t="s">
        <v>131</v>
      </c>
      <c r="C26" s="11">
        <v>255</v>
      </c>
      <c r="D26" s="11">
        <v>60.2</v>
      </c>
      <c r="E26" s="11"/>
      <c r="F26" s="10">
        <f t="shared" si="0"/>
        <v>0</v>
      </c>
      <c r="G26" s="56">
        <f t="shared" si="1"/>
        <v>0</v>
      </c>
      <c r="H26" s="10"/>
    </row>
    <row r="27" spans="1:8" s="6" customFormat="1" ht="16.5">
      <c r="A27" s="22" t="s">
        <v>21</v>
      </c>
      <c r="B27" s="12" t="s">
        <v>6</v>
      </c>
      <c r="C27" s="23">
        <f>SUM(C28:C30)</f>
        <v>16415.4</v>
      </c>
      <c r="D27" s="23">
        <f>SUM(D28:D30)</f>
        <v>3928.9</v>
      </c>
      <c r="E27" s="23">
        <f>SUM(E28:E30)</f>
        <v>676.5</v>
      </c>
      <c r="F27" s="55">
        <f t="shared" si="0"/>
        <v>4.121130158266018</v>
      </c>
      <c r="G27" s="55">
        <f t="shared" si="1"/>
        <v>17.21855990226272</v>
      </c>
      <c r="H27" s="13">
        <v>1005.9</v>
      </c>
    </row>
    <row r="28" spans="1:8" s="1" customFormat="1" ht="16.5">
      <c r="A28" s="14" t="s">
        <v>31</v>
      </c>
      <c r="B28" s="28" t="s">
        <v>12</v>
      </c>
      <c r="C28" s="16">
        <v>1127.1</v>
      </c>
      <c r="D28" s="16">
        <v>130.7</v>
      </c>
      <c r="E28" s="16">
        <v>0.7</v>
      </c>
      <c r="F28" s="11">
        <f t="shared" si="0"/>
        <v>0.0621062904799929</v>
      </c>
      <c r="G28" s="20">
        <f t="shared" si="1"/>
        <v>0.5355776587605203</v>
      </c>
      <c r="H28" s="10"/>
    </row>
    <row r="29" spans="1:8" s="1" customFormat="1" ht="16.5">
      <c r="A29" s="14" t="s">
        <v>32</v>
      </c>
      <c r="B29" s="28" t="s">
        <v>13</v>
      </c>
      <c r="C29" s="11">
        <v>1541.4</v>
      </c>
      <c r="D29" s="11">
        <v>104.2</v>
      </c>
      <c r="E29" s="11"/>
      <c r="F29" s="11">
        <f t="shared" si="0"/>
        <v>0</v>
      </c>
      <c r="G29" s="20">
        <f t="shared" si="1"/>
        <v>0</v>
      </c>
      <c r="H29" s="10">
        <v>89.1</v>
      </c>
    </row>
    <row r="30" spans="1:8" s="1" customFormat="1" ht="16.5">
      <c r="A30" s="14" t="s">
        <v>61</v>
      </c>
      <c r="B30" s="28" t="s">
        <v>62</v>
      </c>
      <c r="C30" s="16">
        <v>13746.9</v>
      </c>
      <c r="D30" s="16">
        <v>3694</v>
      </c>
      <c r="E30" s="16">
        <v>675.8</v>
      </c>
      <c r="F30" s="11">
        <f t="shared" si="0"/>
        <v>4.9160174293840795</v>
      </c>
      <c r="G30" s="20">
        <f t="shared" si="1"/>
        <v>18.294531672983215</v>
      </c>
      <c r="H30" s="10">
        <v>916.8</v>
      </c>
    </row>
    <row r="31" spans="1:8" s="1" customFormat="1" ht="16.5" hidden="1">
      <c r="A31" s="14" t="s">
        <v>92</v>
      </c>
      <c r="B31" s="28" t="s">
        <v>93</v>
      </c>
      <c r="C31" s="16"/>
      <c r="D31" s="16"/>
      <c r="E31" s="16"/>
      <c r="F31" s="11" t="e">
        <f t="shared" si="0"/>
        <v>#DIV/0!</v>
      </c>
      <c r="G31" s="20" t="e">
        <f t="shared" si="1"/>
        <v>#DIV/0!</v>
      </c>
      <c r="H31" s="10"/>
    </row>
    <row r="32" spans="1:8" s="1" customFormat="1" ht="16.5" hidden="1">
      <c r="A32" s="22" t="s">
        <v>94</v>
      </c>
      <c r="B32" s="12" t="s">
        <v>95</v>
      </c>
      <c r="C32" s="23"/>
      <c r="D32" s="23"/>
      <c r="E32" s="23"/>
      <c r="F32" s="11" t="e">
        <f t="shared" si="0"/>
        <v>#DIV/0!</v>
      </c>
      <c r="G32" s="20" t="e">
        <f t="shared" si="1"/>
        <v>#DIV/0!</v>
      </c>
      <c r="H32" s="13"/>
    </row>
    <row r="33" spans="1:8" s="1" customFormat="1" ht="16.5" hidden="1">
      <c r="A33" s="14" t="s">
        <v>96</v>
      </c>
      <c r="B33" s="28" t="s">
        <v>97</v>
      </c>
      <c r="C33" s="11"/>
      <c r="D33" s="11"/>
      <c r="E33" s="11"/>
      <c r="F33" s="11" t="e">
        <f t="shared" si="0"/>
        <v>#DIV/0!</v>
      </c>
      <c r="G33" s="20" t="e">
        <f t="shared" si="1"/>
        <v>#DIV/0!</v>
      </c>
      <c r="H33" s="10"/>
    </row>
    <row r="34" spans="1:8" s="6" customFormat="1" ht="16.5">
      <c r="A34" s="22" t="s">
        <v>17</v>
      </c>
      <c r="B34" s="12" t="s">
        <v>7</v>
      </c>
      <c r="C34" s="23">
        <f>SUM(C35:C39)</f>
        <v>239704</v>
      </c>
      <c r="D34" s="23">
        <f>SUM(D35:D39)</f>
        <v>53631.200000000004</v>
      </c>
      <c r="E34" s="23">
        <f>SUM(E35:E39)</f>
        <v>15819.099999999999</v>
      </c>
      <c r="F34" s="23">
        <f t="shared" si="0"/>
        <v>6.599430964856657</v>
      </c>
      <c r="G34" s="23">
        <f t="shared" si="1"/>
        <v>29.496076910455105</v>
      </c>
      <c r="H34" s="13">
        <v>15201.1</v>
      </c>
    </row>
    <row r="35" spans="1:8" s="1" customFormat="1" ht="16.5">
      <c r="A35" s="14" t="s">
        <v>10</v>
      </c>
      <c r="B35" s="28" t="s">
        <v>14</v>
      </c>
      <c r="C35" s="11">
        <v>82601.8</v>
      </c>
      <c r="D35" s="11">
        <v>18308.9</v>
      </c>
      <c r="E35" s="11">
        <v>6211.9</v>
      </c>
      <c r="F35" s="11">
        <f t="shared" si="0"/>
        <v>7.520296167880118</v>
      </c>
      <c r="G35" s="20">
        <f t="shared" si="1"/>
        <v>33.92830809060074</v>
      </c>
      <c r="H35" s="10">
        <v>5683.2</v>
      </c>
    </row>
    <row r="36" spans="1:8" s="1" customFormat="1" ht="16.5">
      <c r="A36" s="14" t="s">
        <v>33</v>
      </c>
      <c r="B36" s="28" t="s">
        <v>177</v>
      </c>
      <c r="C36" s="11">
        <v>114708.8</v>
      </c>
      <c r="D36" s="11">
        <v>25155.2</v>
      </c>
      <c r="E36" s="11">
        <v>7531.4</v>
      </c>
      <c r="F36" s="11">
        <f t="shared" si="0"/>
        <v>6.565668893755318</v>
      </c>
      <c r="G36" s="20">
        <f t="shared" si="1"/>
        <v>29.939734130517742</v>
      </c>
      <c r="H36" s="10">
        <v>9091</v>
      </c>
    </row>
    <row r="37" spans="1:8" s="5" customFormat="1" ht="16.5">
      <c r="A37" s="14" t="s">
        <v>178</v>
      </c>
      <c r="B37" s="58" t="s">
        <v>179</v>
      </c>
      <c r="C37" s="59">
        <v>18157.1</v>
      </c>
      <c r="D37" s="59">
        <v>4622.2</v>
      </c>
      <c r="E37" s="59">
        <v>1585.9</v>
      </c>
      <c r="F37" s="11">
        <f t="shared" si="0"/>
        <v>8.734324313904755</v>
      </c>
      <c r="G37" s="20">
        <f t="shared" si="1"/>
        <v>34.310501492795645</v>
      </c>
      <c r="H37" s="56">
        <v>1264.5</v>
      </c>
    </row>
    <row r="38" spans="1:8" s="1" customFormat="1" ht="16.5">
      <c r="A38" s="14" t="s">
        <v>34</v>
      </c>
      <c r="B38" s="28" t="s">
        <v>65</v>
      </c>
      <c r="C38" s="11">
        <v>1907.9</v>
      </c>
      <c r="D38" s="11">
        <v>9.3</v>
      </c>
      <c r="E38" s="11"/>
      <c r="F38" s="11">
        <f t="shared" si="0"/>
        <v>0</v>
      </c>
      <c r="G38" s="20">
        <f t="shared" si="1"/>
        <v>0</v>
      </c>
      <c r="H38" s="10"/>
    </row>
    <row r="39" spans="1:8" s="1" customFormat="1" ht="16.5">
      <c r="A39" s="14" t="s">
        <v>35</v>
      </c>
      <c r="B39" s="28" t="s">
        <v>132</v>
      </c>
      <c r="C39" s="11">
        <v>22328.4</v>
      </c>
      <c r="D39" s="11">
        <v>5535.6</v>
      </c>
      <c r="E39" s="11">
        <v>489.9</v>
      </c>
      <c r="F39" s="11">
        <f t="shared" si="0"/>
        <v>2.1940667490729293</v>
      </c>
      <c r="G39" s="20">
        <f t="shared" si="1"/>
        <v>8.84998916106655</v>
      </c>
      <c r="H39" s="10">
        <v>426.9</v>
      </c>
    </row>
    <row r="40" spans="1:8" s="6" customFormat="1" ht="16.5">
      <c r="A40" s="22" t="s">
        <v>16</v>
      </c>
      <c r="B40" s="12" t="s">
        <v>79</v>
      </c>
      <c r="C40" s="23">
        <f>SUM(C41:C42)</f>
        <v>50023.1</v>
      </c>
      <c r="D40" s="23">
        <f>SUM(D41:D42)</f>
        <v>13756.3</v>
      </c>
      <c r="E40" s="23">
        <f>SUM(E41:E42)</f>
        <v>3942.6000000000004</v>
      </c>
      <c r="F40" s="23">
        <f t="shared" si="0"/>
        <v>7.88155871987142</v>
      </c>
      <c r="G40" s="23">
        <f t="shared" si="1"/>
        <v>28.660322906595525</v>
      </c>
      <c r="H40" s="13">
        <v>3556.1</v>
      </c>
    </row>
    <row r="41" spans="1:8" s="3" customFormat="1" ht="16.5">
      <c r="A41" s="14" t="s">
        <v>11</v>
      </c>
      <c r="B41" s="28" t="s">
        <v>36</v>
      </c>
      <c r="C41" s="11">
        <v>40188</v>
      </c>
      <c r="D41" s="11">
        <v>11048.6</v>
      </c>
      <c r="E41" s="11">
        <v>3148.8</v>
      </c>
      <c r="F41" s="11">
        <f t="shared" si="0"/>
        <v>7.835174679008659</v>
      </c>
      <c r="G41" s="20">
        <f t="shared" si="1"/>
        <v>28.499538403055592</v>
      </c>
      <c r="H41" s="10">
        <v>2840.8</v>
      </c>
    </row>
    <row r="42" spans="1:8" s="1" customFormat="1" ht="33">
      <c r="A42" s="14" t="s">
        <v>40</v>
      </c>
      <c r="B42" s="15" t="s">
        <v>133</v>
      </c>
      <c r="C42" s="11">
        <v>9835.1</v>
      </c>
      <c r="D42" s="11">
        <v>2707.7</v>
      </c>
      <c r="E42" s="11">
        <v>793.8</v>
      </c>
      <c r="F42" s="11">
        <f t="shared" si="0"/>
        <v>8.071092312228648</v>
      </c>
      <c r="G42" s="20">
        <f t="shared" si="1"/>
        <v>29.31639398751708</v>
      </c>
      <c r="H42" s="10">
        <v>715.3</v>
      </c>
    </row>
    <row r="43" spans="1:8" s="6" customFormat="1" ht="16.5">
      <c r="A43" s="22" t="s">
        <v>37</v>
      </c>
      <c r="B43" s="12" t="s">
        <v>8</v>
      </c>
      <c r="C43" s="23">
        <f>SUM(C45+C46+C47+C44)</f>
        <v>10289.3</v>
      </c>
      <c r="D43" s="23">
        <f>SUM(D45+D46+D47+D44)</f>
        <v>1336.4</v>
      </c>
      <c r="E43" s="23">
        <f>SUM(E45+E46+E47+E44)</f>
        <v>417.90000000000003</v>
      </c>
      <c r="F43" s="23">
        <f t="shared" si="0"/>
        <v>4.061500782366148</v>
      </c>
      <c r="G43" s="23">
        <f t="shared" si="1"/>
        <v>31.27057767135588</v>
      </c>
      <c r="H43" s="13">
        <v>304.6</v>
      </c>
    </row>
    <row r="44" spans="1:8" s="6" customFormat="1" ht="16.5">
      <c r="A44" s="14" t="s">
        <v>83</v>
      </c>
      <c r="B44" s="28" t="s">
        <v>118</v>
      </c>
      <c r="C44" s="11">
        <v>3480</v>
      </c>
      <c r="D44" s="11">
        <v>821.3</v>
      </c>
      <c r="E44" s="11">
        <v>263.6</v>
      </c>
      <c r="F44" s="11">
        <f t="shared" si="0"/>
        <v>7.574712643678161</v>
      </c>
      <c r="G44" s="20">
        <f t="shared" si="1"/>
        <v>32.09545841957872</v>
      </c>
      <c r="H44" s="10">
        <v>190.1</v>
      </c>
    </row>
    <row r="45" spans="1:8" s="1" customFormat="1" ht="16.5">
      <c r="A45" s="14" t="s">
        <v>49</v>
      </c>
      <c r="B45" s="28" t="s">
        <v>134</v>
      </c>
      <c r="C45" s="11">
        <v>3267</v>
      </c>
      <c r="D45" s="11">
        <v>39.6</v>
      </c>
      <c r="E45" s="11"/>
      <c r="F45" s="11">
        <f t="shared" si="0"/>
        <v>0</v>
      </c>
      <c r="G45" s="20">
        <f t="shared" si="1"/>
        <v>0</v>
      </c>
      <c r="H45" s="10">
        <v>2</v>
      </c>
    </row>
    <row r="46" spans="1:8" s="1" customFormat="1" ht="16.5">
      <c r="A46" s="14" t="s">
        <v>55</v>
      </c>
      <c r="B46" s="28" t="s">
        <v>63</v>
      </c>
      <c r="C46" s="11">
        <v>3189</v>
      </c>
      <c r="D46" s="11">
        <v>463.5</v>
      </c>
      <c r="E46" s="11">
        <v>151.4</v>
      </c>
      <c r="F46" s="11">
        <f t="shared" si="0"/>
        <v>4.7475697710881155</v>
      </c>
      <c r="G46" s="20">
        <f t="shared" si="1"/>
        <v>32.664509169363534</v>
      </c>
      <c r="H46" s="10">
        <v>110</v>
      </c>
    </row>
    <row r="47" spans="1:8" s="1" customFormat="1" ht="33">
      <c r="A47" s="14" t="s">
        <v>68</v>
      </c>
      <c r="B47" s="28" t="s">
        <v>135</v>
      </c>
      <c r="C47" s="11">
        <v>353.3</v>
      </c>
      <c r="D47" s="11">
        <v>12</v>
      </c>
      <c r="E47" s="11">
        <v>2.9</v>
      </c>
      <c r="F47" s="11">
        <f t="shared" si="0"/>
        <v>0.8208321539767902</v>
      </c>
      <c r="G47" s="20">
        <f t="shared" si="1"/>
        <v>24.166666666666668</v>
      </c>
      <c r="H47" s="10">
        <v>2.5</v>
      </c>
    </row>
    <row r="48" spans="1:8" s="8" customFormat="1" ht="16.5">
      <c r="A48" s="22" t="s">
        <v>66</v>
      </c>
      <c r="B48" s="12" t="s">
        <v>60</v>
      </c>
      <c r="C48" s="23">
        <f>SUM(C49)</f>
        <v>51859.5</v>
      </c>
      <c r="D48" s="23">
        <f>SUM(D49)</f>
        <v>14235.9</v>
      </c>
      <c r="E48" s="23">
        <f>SUM(E49)</f>
        <v>4210.7</v>
      </c>
      <c r="F48" s="23">
        <f>SUM(E48/C48*100)</f>
        <v>8.119438097166382</v>
      </c>
      <c r="G48" s="23">
        <f>SUM(E48/D48*100)</f>
        <v>29.578038620670277</v>
      </c>
      <c r="H48" s="13">
        <v>3411.5</v>
      </c>
    </row>
    <row r="49" spans="1:8" s="1" customFormat="1" ht="16.5">
      <c r="A49" s="14" t="s">
        <v>72</v>
      </c>
      <c r="B49" s="28" t="s">
        <v>73</v>
      </c>
      <c r="C49" s="11">
        <v>51859.5</v>
      </c>
      <c r="D49" s="11">
        <v>14235.9</v>
      </c>
      <c r="E49" s="11">
        <v>4210.7</v>
      </c>
      <c r="F49" s="11">
        <f t="shared" si="0"/>
        <v>8.119438097166382</v>
      </c>
      <c r="G49" s="20">
        <f t="shared" si="1"/>
        <v>29.578038620670277</v>
      </c>
      <c r="H49" s="10">
        <v>3411.5</v>
      </c>
    </row>
    <row r="50" spans="1:8" s="8" customFormat="1" ht="16.5">
      <c r="A50" s="22" t="s">
        <v>74</v>
      </c>
      <c r="B50" s="12" t="s">
        <v>75</v>
      </c>
      <c r="C50" s="23">
        <f>SUM(C51:C52)</f>
        <v>4709.9</v>
      </c>
      <c r="D50" s="23">
        <f>SUM(D51:D52)</f>
        <v>1111.5</v>
      </c>
      <c r="E50" s="23">
        <f>SUM(E51:E52)</f>
        <v>295.70000000000005</v>
      </c>
      <c r="F50" s="23">
        <f t="shared" si="0"/>
        <v>6.278264931314892</v>
      </c>
      <c r="G50" s="23">
        <f t="shared" si="1"/>
        <v>26.60368870895187</v>
      </c>
      <c r="H50" s="13">
        <v>276.1</v>
      </c>
    </row>
    <row r="51" spans="1:8" s="1" customFormat="1" ht="16.5">
      <c r="A51" s="14" t="s">
        <v>76</v>
      </c>
      <c r="B51" s="28" t="s">
        <v>64</v>
      </c>
      <c r="C51" s="11">
        <v>2420.7</v>
      </c>
      <c r="D51" s="11">
        <v>571.3</v>
      </c>
      <c r="E51" s="11">
        <v>156.9</v>
      </c>
      <c r="F51" s="11">
        <f t="shared" si="0"/>
        <v>6.481596232494733</v>
      </c>
      <c r="G51" s="20">
        <f t="shared" si="1"/>
        <v>27.463679327848766</v>
      </c>
      <c r="H51" s="10">
        <v>144.7</v>
      </c>
    </row>
    <row r="52" spans="1:8" s="1" customFormat="1" ht="16.5">
      <c r="A52" s="14" t="s">
        <v>77</v>
      </c>
      <c r="B52" s="28" t="s">
        <v>90</v>
      </c>
      <c r="C52" s="11">
        <v>2289.2</v>
      </c>
      <c r="D52" s="11">
        <v>540.2</v>
      </c>
      <c r="E52" s="11">
        <v>138.8</v>
      </c>
      <c r="F52" s="11">
        <f t="shared" si="0"/>
        <v>6.063253538354011</v>
      </c>
      <c r="G52" s="20">
        <f t="shared" si="1"/>
        <v>25.694187338022957</v>
      </c>
      <c r="H52" s="10">
        <v>131.4</v>
      </c>
    </row>
    <row r="53" spans="1:8" s="8" customFormat="1" ht="16.5">
      <c r="A53" s="22" t="s">
        <v>38</v>
      </c>
      <c r="B53" s="12" t="s">
        <v>39</v>
      </c>
      <c r="C53" s="23">
        <f>SUM(C5+C13+C15+C18+C27+C34+C40+C43+C48+C50)</f>
        <v>482608.7</v>
      </c>
      <c r="D53" s="23">
        <f>SUM(D5+D13+D15+D18+D27+D34+D40+D43+D48+D50)</f>
        <v>117841.49999999999</v>
      </c>
      <c r="E53" s="23">
        <f>SUM(E5+E13+E15+E18+E27+E34+E40+E43+E48+E50)</f>
        <v>28808.1</v>
      </c>
      <c r="F53" s="23">
        <f t="shared" si="0"/>
        <v>5.9692458921689555</v>
      </c>
      <c r="G53" s="23">
        <f t="shared" si="1"/>
        <v>24.44648107839768</v>
      </c>
      <c r="H53" s="23">
        <v>30806.4</v>
      </c>
    </row>
    <row r="54" spans="1:8" s="4" customFormat="1" ht="16.5">
      <c r="A54" s="14" t="s">
        <v>20</v>
      </c>
      <c r="B54" s="28" t="s">
        <v>91</v>
      </c>
      <c r="C54" s="11">
        <v>45822</v>
      </c>
      <c r="D54" s="11">
        <v>12191.8</v>
      </c>
      <c r="E54" s="11"/>
      <c r="F54" s="57">
        <f t="shared" si="0"/>
        <v>0</v>
      </c>
      <c r="G54" s="57">
        <f t="shared" si="1"/>
        <v>0</v>
      </c>
      <c r="H54" s="21">
        <v>1792.7</v>
      </c>
    </row>
    <row r="55" spans="1:8" s="3" customFormat="1" ht="16.5">
      <c r="A55" s="82" t="s">
        <v>9</v>
      </c>
      <c r="B55" s="82"/>
      <c r="C55" s="23">
        <f>C53</f>
        <v>482608.7</v>
      </c>
      <c r="D55" s="23">
        <f>D53</f>
        <v>117841.49999999999</v>
      </c>
      <c r="E55" s="23">
        <f>E53</f>
        <v>28808.1</v>
      </c>
      <c r="F55" s="55">
        <f t="shared" si="0"/>
        <v>5.9692458921689555</v>
      </c>
      <c r="G55" s="55">
        <f t="shared" si="1"/>
        <v>24.44648107839768</v>
      </c>
      <c r="H55" s="13">
        <v>30806.4</v>
      </c>
    </row>
    <row r="56" spans="1:8" s="7" customFormat="1" ht="17.25">
      <c r="A56" s="47" t="s">
        <v>41</v>
      </c>
      <c r="B56" s="24" t="s">
        <v>15</v>
      </c>
      <c r="C56" s="23">
        <f>SUM(Доходы!C36-Расходы!C55)</f>
        <v>-2320.20000000007</v>
      </c>
      <c r="D56" s="23">
        <f>SUM(Доходы!D36-Расходы!D55)</f>
        <v>-6983.299999999988</v>
      </c>
      <c r="E56" s="23">
        <f>SUM(Доходы!E36-Расходы!E55)</f>
        <v>447.90000000000146</v>
      </c>
      <c r="F56" s="23">
        <f t="shared" si="0"/>
        <v>-19.30437031290354</v>
      </c>
      <c r="G56" s="23">
        <f t="shared" si="1"/>
        <v>-6.413873097246318</v>
      </c>
      <c r="H56" s="25">
        <v>1327.4</v>
      </c>
    </row>
    <row r="57" spans="1:8" ht="16.5">
      <c r="A57" s="26" t="s">
        <v>50</v>
      </c>
      <c r="B57" s="27" t="s">
        <v>42</v>
      </c>
      <c r="C57" s="23">
        <f>SUM(-C56)</f>
        <v>2320.20000000007</v>
      </c>
      <c r="D57" s="23">
        <f>SUM(-D56)</f>
        <v>6983.299999999988</v>
      </c>
      <c r="E57" s="23">
        <f>SUM(-E56)</f>
        <v>-447.90000000000146</v>
      </c>
      <c r="F57" s="23">
        <f t="shared" si="0"/>
        <v>-19.30437031290354</v>
      </c>
      <c r="G57" s="23">
        <f t="shared" si="1"/>
        <v>-6.413873097246318</v>
      </c>
      <c r="H57" s="23">
        <v>-1327.4</v>
      </c>
    </row>
    <row r="58" spans="1:8" s="2" customFormat="1" ht="18.75">
      <c r="A58" s="9"/>
      <c r="B58" s="9"/>
      <c r="C58" s="9"/>
      <c r="D58" s="9"/>
      <c r="E58" s="9"/>
      <c r="F58" s="9"/>
      <c r="G58" s="9"/>
      <c r="H58" s="9"/>
    </row>
    <row r="59" spans="2:8" ht="12.75">
      <c r="B59"/>
      <c r="C59"/>
      <c r="D59"/>
      <c r="E59"/>
      <c r="F59"/>
      <c r="G59"/>
      <c r="H59"/>
    </row>
    <row r="60" spans="2:8" ht="12" customHeight="1">
      <c r="B60"/>
      <c r="C60"/>
      <c r="D60"/>
      <c r="E60"/>
      <c r="F60"/>
      <c r="G60"/>
      <c r="H60"/>
    </row>
  </sheetData>
  <sheetProtection/>
  <mergeCells count="12">
    <mergeCell ref="A55:B55"/>
    <mergeCell ref="A1:H1"/>
    <mergeCell ref="A2:A4"/>
    <mergeCell ref="B2:B4"/>
    <mergeCell ref="E2:E4"/>
    <mergeCell ref="H2:H4"/>
    <mergeCell ref="C3:C4"/>
    <mergeCell ref="D3:D4"/>
    <mergeCell ref="F2:G2"/>
    <mergeCell ref="F3:F4"/>
    <mergeCell ref="G3:G4"/>
    <mergeCell ref="C2:D2"/>
  </mergeCells>
  <printOptions gridLines="1"/>
  <pageMargins left="0.7" right="0.7" top="0.75" bottom="0.75" header="0.3" footer="0.3"/>
  <pageSetup horizontalDpi="600" verticalDpi="600" orientation="portrait" paperSize="9" scale="6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2017-03-16T05:39:25Z</cp:lastPrinted>
  <dcterms:created xsi:type="dcterms:W3CDTF">2000-06-09T05:06:32Z</dcterms:created>
  <dcterms:modified xsi:type="dcterms:W3CDTF">2017-03-16T05:39:35Z</dcterms:modified>
  <cp:category/>
  <cp:version/>
  <cp:contentType/>
  <cp:contentStatus/>
</cp:coreProperties>
</file>