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40" windowWidth="11760" windowHeight="1170" activeTab="1"/>
  </bookViews>
  <sheets>
    <sheet name="Доходы" sheetId="1" r:id="rId1"/>
    <sheet name="Расходы" sheetId="2" r:id="rId2"/>
  </sheets>
  <definedNames>
    <definedName name="_xlnm.Print_Area" localSheetId="0">'Доходы'!$A$1:$H$41</definedName>
    <definedName name="_xlnm.Print_Area" localSheetId="1">'Расходы'!$A$1:$H$56</definedName>
  </definedNames>
  <calcPr fullCalcOnLoad="1"/>
</workbook>
</file>

<file path=xl/sharedStrings.xml><?xml version="1.0" encoding="utf-8"?>
<sst xmlns="http://schemas.openxmlformats.org/spreadsheetml/2006/main" count="196" uniqueCount="183">
  <si>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</si>
  <si>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</si>
  <si>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</si>
  <si>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</si>
  <si>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</si>
  <si>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</si>
  <si>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</si>
  <si>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</si>
  <si>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</si>
  <si>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</si>
  <si>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</si>
  <si>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</si>
  <si>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</si>
  <si>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</si>
  <si>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</si>
  <si>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</si>
  <si>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</si>
  <si>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</si>
  <si>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</si>
  <si>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</si>
  <si>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</si>
  <si>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</si>
  <si>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</si>
  <si>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</si>
  <si>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</si>
  <si>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</si>
  <si>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</si>
  <si>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</si>
  <si>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</si>
  <si>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</si>
  <si>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</si>
  <si>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</si>
  <si>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</si>
  <si>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</si>
  <si>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</si>
  <si>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</si>
  <si>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</si>
  <si>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</si>
  <si>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</si>
  <si>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</si>
  <si>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</si>
  <si>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</si>
  <si>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</si>
  <si>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</si>
  <si>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</si>
  <si>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</si>
  <si>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</si>
  <si>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</si>
  <si>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</si>
  <si>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</si>
  <si>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</si>
  <si>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</si>
  <si>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</si>
  <si>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</si>
  <si>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</si>
  <si>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</si>
  <si>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</si>
  <si>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</si>
  <si>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</si>
  <si>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</si>
  <si>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</si>
  <si>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</si>
  <si>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</si>
  <si>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</si>
  <si>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</si>
  <si>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</si>
  <si>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</si>
  <si>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</si>
  <si>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</si>
  <si>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</si>
  <si>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</si>
  <si>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</si>
  <si>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</si>
  <si>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</si>
  <si>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</si>
  <si>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</si>
  <si>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</si>
  <si>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</si>
  <si>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</si>
  <si>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</si>
  <si>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</si>
  <si>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</si>
  <si>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</si>
  <si>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</si>
  <si>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Периодическая печать и издательства</t>
  </si>
  <si>
    <t>0 1 0 5</t>
  </si>
  <si>
    <t>Судебная система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</si>
  <si>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</si>
  <si>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</si>
  <si>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</si>
  <si>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</si>
  <si>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</si>
  <si>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</si>
  <si>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</si>
  <si>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</si>
  <si>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</si>
  <si>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</si>
  <si>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</si>
  <si>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</si>
  <si>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</si>
  <si>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</si>
  <si>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</si>
  <si>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</si>
  <si>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</si>
  <si>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</si>
  <si>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</si>
  <si>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</si>
  <si>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</si>
  <si>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</si>
  <si>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</si>
  <si>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</si>
  <si>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</si>
  <si>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</si>
  <si>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</si>
  <si>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</si>
  <si>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</si>
  <si>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</si>
  <si>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</si>
  <si>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</si>
  <si>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</si>
  <si>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</si>
  <si>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</si>
  <si>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</si>
  <si>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</si>
  <si>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</si>
  <si>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</si>
  <si>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</si>
  <si>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</si>
  <si>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</si>
  <si>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</si>
  <si>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</si>
  <si>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</si>
  <si>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</si>
  <si>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</si>
  <si>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</si>
  <si>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</si>
  <si>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</si>
  <si>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</si>
  <si>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</si>
  <si>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</si>
  <si>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</si>
  <si>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</si>
  <si>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</si>
  <si>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</si>
  <si>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>2 19 00000 00 0000</t>
  </si>
  <si>
    <t>Тыс.руб.</t>
  </si>
  <si>
    <t>ДОХОДЫ</t>
  </si>
  <si>
    <t>Национальная безопасность и правоохранительная  деятельность</t>
  </si>
  <si>
    <t>-</t>
  </si>
  <si>
    <t xml:space="preserve">Общее образование </t>
  </si>
  <si>
    <t>0 7 0 3</t>
  </si>
  <si>
    <t>Дополнительное образование</t>
  </si>
  <si>
    <t xml:space="preserve">2 04 00000 00 0000 </t>
  </si>
  <si>
    <t>Безвозмездные поступления от негосударственных организаций</t>
  </si>
  <si>
    <t>в т.ч.финансовая поддержка сельхозтоваропроизводителей</t>
  </si>
  <si>
    <t xml:space="preserve">2 07 00000 00 0000 </t>
  </si>
  <si>
    <t>Прочие безвозмездные поступления</t>
  </si>
  <si>
    <t xml:space="preserve">2 02 10000 00 0000 </t>
  </si>
  <si>
    <t xml:space="preserve">2 02 20000 00 0000 </t>
  </si>
  <si>
    <t xml:space="preserve">2 02 30000 00 0000 </t>
  </si>
  <si>
    <t xml:space="preserve">2 02 40000 00 0000 </t>
  </si>
  <si>
    <t>Иные межбюджетные тансферты</t>
  </si>
  <si>
    <t>1 11 01000 00 0000</t>
  </si>
  <si>
    <t>Доходы в виде прибыли (девиденты)</t>
  </si>
  <si>
    <t xml:space="preserve">Итого внутренних оборотов </t>
  </si>
  <si>
    <t>План на 2018 год</t>
  </si>
  <si>
    <t>на год</t>
  </si>
  <si>
    <t>на отчетный период</t>
  </si>
  <si>
    <t>% выполнения</t>
  </si>
  <si>
    <t>к годовому плану</t>
  </si>
  <si>
    <t>к отчетному периоду</t>
  </si>
  <si>
    <t>Выполнено в 2017 году</t>
  </si>
  <si>
    <t>План на  2018 год</t>
  </si>
  <si>
    <t xml:space="preserve">1 4 0 0 </t>
  </si>
  <si>
    <t>Межбюджетные трансферты общего характера бюджетам субъектов РФ и муниципальных образований</t>
  </si>
  <si>
    <t>1 4 0 3</t>
  </si>
  <si>
    <t>Прочие межбюджетные трансферты общего характера</t>
  </si>
  <si>
    <t>Акцызы</t>
  </si>
  <si>
    <t xml:space="preserve">0 3 1 4 </t>
  </si>
  <si>
    <t>Другие вопросы в области национальной безопасности и правоохранительной деятельности</t>
  </si>
  <si>
    <t xml:space="preserve">на 01.08.2018  года </t>
  </si>
  <si>
    <t>1 1 0 6</t>
  </si>
  <si>
    <t>0 1 0 7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</si>
</sst>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00"/>
    <numFmt numFmtId="189" formatCode="#,##0.0"/>
    <numFmt numFmtId="190" formatCode="0.0000000000"/>
    <numFmt numFmtId="191" formatCode="?"/>
    <numFmt numFmtId="192" formatCode="#,##0.0000"/>
    <numFmt numFmtId="193" formatCode="_-* #,##0.000\ _р_._-;\-* #,##0.000\ _р_._-;_-* &quot;-&quot;??\ _р_._-;_-@_-"/>
    <numFmt numFmtId="194" formatCode="_-* #,##0.0\ _р_._-;\-* #,##0.0\ _р_._-;_-* &quot;-&quot;??\ _р_._-;_-@_-"/>
    <numFmt numFmtId="195" formatCode="_-* #,##0\ _р_._-;\-* #,##0\ _р_._-;_-* &quot;-&quot;??\ _р_._-;_-@_-"/>
    <numFmt numFmtId="196" formatCode="_-* #,##0.0000\ _р_._-;\-* #,##0.0000\ _р_._-;_-* &quot;-&quot;??\ _р_._-;_-@_-"/>
    <numFmt numFmtId="197" formatCode="#,##0_ ;\-#,##0\ "/>
    <numFmt numFmtId="198" formatCode="_-* #,##0.0_р_._-;\-* #,##0.0_р_._-;_-* &quot;-&quot;?_р_._-;_-@_-"/>
    <numFmt numFmtId="199" formatCode="#,##0.0_ ;\-#,##0.0\ 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2" fillId="3" borderId="0" applyNumberFormat="0" applyBorder="0" applyAlignment="0" applyProtection="0"/>
    <xf numFmtId="0" fontId="47" fillId="4" borderId="0" applyNumberFormat="0" applyBorder="0" applyAlignment="0" applyProtection="0"/>
    <xf numFmtId="0" fontId="12" fillId="5" borderId="0" applyNumberFormat="0" applyBorder="0" applyAlignment="0" applyProtection="0"/>
    <xf numFmtId="0" fontId="47" fillId="6" borderId="0" applyNumberFormat="0" applyBorder="0" applyAlignment="0" applyProtection="0"/>
    <xf numFmtId="0" fontId="12" fillId="3" borderId="0" applyNumberFormat="0" applyBorder="0" applyAlignment="0" applyProtection="0"/>
    <xf numFmtId="0" fontId="47" fillId="7" borderId="0" applyNumberFormat="0" applyBorder="0" applyAlignment="0" applyProtection="0"/>
    <xf numFmtId="0" fontId="12" fillId="3" borderId="0" applyNumberFormat="0" applyBorder="0" applyAlignment="0" applyProtection="0"/>
    <xf numFmtId="0" fontId="47" fillId="8" borderId="0" applyNumberFormat="0" applyBorder="0" applyAlignment="0" applyProtection="0"/>
    <xf numFmtId="0" fontId="12" fillId="3" borderId="0" applyNumberFormat="0" applyBorder="0" applyAlignment="0" applyProtection="0"/>
    <xf numFmtId="0" fontId="47" fillId="9" borderId="0" applyNumberFormat="0" applyBorder="0" applyAlignment="0" applyProtection="0"/>
    <xf numFmtId="0" fontId="12" fillId="5" borderId="0" applyNumberFormat="0" applyBorder="0" applyAlignment="0" applyProtection="0"/>
    <xf numFmtId="0" fontId="47" fillId="10" borderId="0" applyNumberFormat="0" applyBorder="0" applyAlignment="0" applyProtection="0"/>
    <xf numFmtId="0" fontId="12" fillId="5" borderId="0" applyNumberFormat="0" applyBorder="0" applyAlignment="0" applyProtection="0"/>
    <xf numFmtId="0" fontId="47" fillId="11" borderId="0" applyNumberFormat="0" applyBorder="0" applyAlignment="0" applyProtection="0"/>
    <xf numFmtId="0" fontId="12" fillId="5" borderId="0" applyNumberFormat="0" applyBorder="0" applyAlignment="0" applyProtection="0"/>
    <xf numFmtId="0" fontId="47" fillId="12" borderId="0" applyNumberFormat="0" applyBorder="0" applyAlignment="0" applyProtection="0"/>
    <xf numFmtId="0" fontId="12" fillId="5" borderId="0" applyNumberFormat="0" applyBorder="0" applyAlignment="0" applyProtection="0"/>
    <xf numFmtId="0" fontId="47" fillId="13" borderId="0" applyNumberFormat="0" applyBorder="0" applyAlignment="0" applyProtection="0"/>
    <xf numFmtId="0" fontId="12" fillId="5" borderId="0" applyNumberFormat="0" applyBorder="0" applyAlignment="0" applyProtection="0"/>
    <xf numFmtId="0" fontId="47" fillId="14" borderId="0" applyNumberFormat="0" applyBorder="0" applyAlignment="0" applyProtection="0"/>
    <xf numFmtId="0" fontId="12" fillId="5" borderId="0" applyNumberFormat="0" applyBorder="0" applyAlignment="0" applyProtection="0"/>
    <xf numFmtId="0" fontId="47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27" fillId="17" borderId="0" applyNumberFormat="0" applyBorder="0" applyAlignment="0" applyProtection="0"/>
    <xf numFmtId="0" fontId="48" fillId="18" borderId="0" applyNumberFormat="0" applyBorder="0" applyAlignment="0" applyProtection="0"/>
    <xf numFmtId="0" fontId="27" fillId="5" borderId="0" applyNumberFormat="0" applyBorder="0" applyAlignment="0" applyProtection="0"/>
    <xf numFmtId="0" fontId="48" fillId="19" borderId="0" applyNumberFormat="0" applyBorder="0" applyAlignment="0" applyProtection="0"/>
    <xf numFmtId="0" fontId="27" fillId="5" borderId="0" applyNumberFormat="0" applyBorder="0" applyAlignment="0" applyProtection="0"/>
    <xf numFmtId="0" fontId="48" fillId="20" borderId="0" applyNumberFormat="0" applyBorder="0" applyAlignment="0" applyProtection="0"/>
    <xf numFmtId="0" fontId="27" fillId="5" borderId="0" applyNumberFormat="0" applyBorder="0" applyAlignment="0" applyProtection="0"/>
    <xf numFmtId="0" fontId="48" fillId="21" borderId="0" applyNumberFormat="0" applyBorder="0" applyAlignment="0" applyProtection="0"/>
    <xf numFmtId="0" fontId="27" fillId="17" borderId="0" applyNumberFormat="0" applyBorder="0" applyAlignment="0" applyProtection="0"/>
    <xf numFmtId="0" fontId="48" fillId="22" borderId="0" applyNumberFormat="0" applyBorder="0" applyAlignment="0" applyProtection="0"/>
    <xf numFmtId="0" fontId="27" fillId="5" borderId="0" applyNumberFormat="0" applyBorder="0" applyAlignment="0" applyProtection="0"/>
    <xf numFmtId="0" fontId="48" fillId="23" borderId="0" applyNumberFormat="0" applyBorder="0" applyAlignment="0" applyProtection="0"/>
    <xf numFmtId="0" fontId="27" fillId="17" borderId="0" applyNumberFormat="0" applyBorder="0" applyAlignment="0" applyProtection="0"/>
    <xf numFmtId="0" fontId="48" fillId="24" borderId="0" applyNumberFormat="0" applyBorder="0" applyAlignment="0" applyProtection="0"/>
    <xf numFmtId="0" fontId="27" fillId="25" borderId="0" applyNumberFormat="0" applyBorder="0" applyAlignment="0" applyProtection="0"/>
    <xf numFmtId="0" fontId="48" fillId="26" borderId="0" applyNumberFormat="0" applyBorder="0" applyAlignment="0" applyProtection="0"/>
    <xf numFmtId="0" fontId="27" fillId="27" borderId="0" applyNumberFormat="0" applyBorder="0" applyAlignment="0" applyProtection="0"/>
    <xf numFmtId="0" fontId="48" fillId="28" borderId="0" applyNumberFormat="0" applyBorder="0" applyAlignment="0" applyProtection="0"/>
    <xf numFmtId="0" fontId="27" fillId="29" borderId="0" applyNumberFormat="0" applyBorder="0" applyAlignment="0" applyProtection="0"/>
    <xf numFmtId="0" fontId="48" fillId="30" borderId="0" applyNumberFormat="0" applyBorder="0" applyAlignment="0" applyProtection="0"/>
    <xf numFmtId="0" fontId="27" fillId="17" borderId="0" applyNumberFormat="0" applyBorder="0" applyAlignment="0" applyProtection="0"/>
    <xf numFmtId="0" fontId="48" fillId="31" borderId="0" applyNumberFormat="0" applyBorder="0" applyAlignment="0" applyProtection="0"/>
    <xf numFmtId="0" fontId="27" fillId="25" borderId="0" applyNumberFormat="0" applyBorder="0" applyAlignment="0" applyProtection="0"/>
    <xf numFmtId="0" fontId="49" fillId="32" borderId="1" applyNumberFormat="0" applyAlignment="0" applyProtection="0"/>
    <xf numFmtId="0" fontId="20" fillId="5" borderId="2" applyNumberFormat="0" applyAlignment="0" applyProtection="0"/>
    <xf numFmtId="0" fontId="50" fillId="33" borderId="3" applyNumberFormat="0" applyAlignment="0" applyProtection="0"/>
    <xf numFmtId="0" fontId="21" fillId="3" borderId="4" applyNumberFormat="0" applyAlignment="0" applyProtection="0"/>
    <xf numFmtId="0" fontId="51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14" fillId="0" borderId="6" applyNumberFormat="0" applyFill="0" applyAlignment="0" applyProtection="0"/>
    <xf numFmtId="0" fontId="53" fillId="0" borderId="7" applyNumberFormat="0" applyFill="0" applyAlignment="0" applyProtection="0"/>
    <xf numFmtId="0" fontId="15" fillId="0" borderId="8" applyNumberFormat="0" applyFill="0" applyAlignment="0" applyProtection="0"/>
    <xf numFmtId="0" fontId="54" fillId="0" borderId="9" applyNumberFormat="0" applyFill="0" applyAlignment="0" applyProtection="0"/>
    <xf numFmtId="0" fontId="16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2" applyNumberFormat="0" applyFill="0" applyAlignment="0" applyProtection="0"/>
    <xf numFmtId="0" fontId="56" fillId="34" borderId="13" applyNumberFormat="0" applyAlignment="0" applyProtection="0"/>
    <xf numFmtId="0" fontId="24" fillId="29" borderId="14" applyNumberFormat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8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23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8" borderId="0" applyNumberFormat="0" applyBorder="0" applyAlignment="0" applyProtection="0"/>
    <xf numFmtId="0" fontId="17" fillId="5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4" fontId="29" fillId="0" borderId="19" xfId="101" applyNumberFormat="1" applyFont="1" applyBorder="1" applyAlignment="1">
      <alignment horizontal="center" vertical="center"/>
    </xf>
    <xf numFmtId="194" fontId="29" fillId="0" borderId="19" xfId="101" applyNumberFormat="1" applyFont="1" applyBorder="1" applyAlignment="1">
      <alignment vertical="center"/>
    </xf>
    <xf numFmtId="49" fontId="28" fillId="39" borderId="19" xfId="0" applyNumberFormat="1" applyFont="1" applyFill="1" applyBorder="1" applyAlignment="1">
      <alignment vertical="center" wrapText="1"/>
    </xf>
    <xf numFmtId="194" fontId="28" fillId="39" borderId="19" xfId="101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left" vertical="center" wrapText="1"/>
    </xf>
    <xf numFmtId="194" fontId="29" fillId="3" borderId="19" xfId="101" applyNumberFormat="1" applyFont="1" applyFill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194" fontId="30" fillId="40" borderId="19" xfId="101" applyNumberFormat="1" applyFont="1" applyFill="1" applyBorder="1" applyAlignment="1">
      <alignment vertical="center"/>
    </xf>
    <xf numFmtId="194" fontId="30" fillId="40" borderId="19" xfId="101" applyNumberFormat="1" applyFont="1" applyFill="1" applyBorder="1" applyAlignment="1">
      <alignment horizontal="center" vertical="center"/>
    </xf>
    <xf numFmtId="194" fontId="29" fillId="0" borderId="19" xfId="101" applyNumberFormat="1" applyFont="1" applyFill="1" applyBorder="1" applyAlignment="1">
      <alignment horizontal="center" vertical="center"/>
    </xf>
    <xf numFmtId="0" fontId="28" fillId="39" borderId="19" xfId="0" applyFont="1" applyFill="1" applyBorder="1" applyAlignment="1">
      <alignment horizontal="center" vertical="center"/>
    </xf>
    <xf numFmtId="194" fontId="28" fillId="39" borderId="19" xfId="101" applyNumberFormat="1" applyFont="1" applyFill="1" applyBorder="1" applyAlignment="1">
      <alignment vertical="center"/>
    </xf>
    <xf numFmtId="0" fontId="28" fillId="39" borderId="19" xfId="0" applyFont="1" applyFill="1" applyBorder="1" applyAlignment="1">
      <alignment/>
    </xf>
    <xf numFmtId="49" fontId="31" fillId="39" borderId="19" xfId="0" applyNumberFormat="1" applyFont="1" applyFill="1" applyBorder="1" applyAlignment="1">
      <alignment horizontal="center"/>
    </xf>
    <xf numFmtId="0" fontId="28" fillId="39" borderId="19" xfId="0" applyFont="1" applyFill="1" applyBorder="1" applyAlignment="1">
      <alignment wrapText="1"/>
    </xf>
    <xf numFmtId="49" fontId="29" fillId="0" borderId="19" xfId="0" applyNumberFormat="1" applyFont="1" applyBorder="1" applyAlignment="1">
      <alignment vertical="center" wrapText="1"/>
    </xf>
    <xf numFmtId="0" fontId="28" fillId="0" borderId="0" xfId="0" applyFont="1" applyAlignment="1">
      <alignment horizontal="center"/>
    </xf>
    <xf numFmtId="49" fontId="32" fillId="0" borderId="19" xfId="0" applyNumberFormat="1" applyFont="1" applyBorder="1" applyAlignment="1">
      <alignment vertical="center" wrapText="1"/>
    </xf>
    <xf numFmtId="189" fontId="32" fillId="0" borderId="19" xfId="101" applyNumberFormat="1" applyFont="1" applyBorder="1" applyAlignment="1">
      <alignment horizontal="center" vertical="center"/>
    </xf>
    <xf numFmtId="194" fontId="32" fillId="0" borderId="19" xfId="101" applyNumberFormat="1" applyFont="1" applyBorder="1" applyAlignment="1">
      <alignment horizontal="center" vertical="center"/>
    </xf>
    <xf numFmtId="189" fontId="32" fillId="0" borderId="19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vertical="center" wrapText="1"/>
    </xf>
    <xf numFmtId="194" fontId="33" fillId="0" borderId="19" xfId="101" applyNumberFormat="1" applyFont="1" applyBorder="1" applyAlignment="1">
      <alignment horizontal="center" vertical="center"/>
    </xf>
    <xf numFmtId="194" fontId="32" fillId="0" borderId="19" xfId="101" applyNumberFormat="1" applyFont="1" applyBorder="1" applyAlignment="1">
      <alignment vertical="center"/>
    </xf>
    <xf numFmtId="194" fontId="33" fillId="0" borderId="19" xfId="101" applyNumberFormat="1" applyFont="1" applyBorder="1" applyAlignment="1">
      <alignment vertical="center"/>
    </xf>
    <xf numFmtId="0" fontId="34" fillId="39" borderId="19" xfId="0" applyFont="1" applyFill="1" applyBorder="1" applyAlignment="1">
      <alignment vertical="center"/>
    </xf>
    <xf numFmtId="49" fontId="32" fillId="39" borderId="19" xfId="0" applyNumberFormat="1" applyFont="1" applyFill="1" applyBorder="1" applyAlignment="1">
      <alignment vertical="center" wrapText="1"/>
    </xf>
    <xf numFmtId="189" fontId="32" fillId="39" borderId="1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94" fontId="0" fillId="0" borderId="0" xfId="0" applyNumberFormat="1" applyAlignment="1">
      <alignment/>
    </xf>
    <xf numFmtId="0" fontId="32" fillId="0" borderId="19" xfId="0" applyFont="1" applyBorder="1" applyAlignment="1">
      <alignment horizontal="center" vertical="center"/>
    </xf>
    <xf numFmtId="49" fontId="32" fillId="0" borderId="19" xfId="0" applyNumberFormat="1" applyFont="1" applyBorder="1" applyAlignment="1" applyProtection="1">
      <alignment horizontal="center" vertical="center"/>
      <protection/>
    </xf>
    <xf numFmtId="49" fontId="32" fillId="0" borderId="19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189" fontId="33" fillId="0" borderId="19" xfId="101" applyNumberFormat="1" applyFont="1" applyBorder="1" applyAlignment="1">
      <alignment horizontal="center" vertical="center"/>
    </xf>
    <xf numFmtId="189" fontId="32" fillId="39" borderId="19" xfId="101" applyNumberFormat="1" applyFont="1" applyFill="1" applyBorder="1" applyAlignment="1">
      <alignment horizontal="center" vertical="center"/>
    </xf>
    <xf numFmtId="194" fontId="29" fillId="40" borderId="19" xfId="101" applyNumberFormat="1" applyFont="1" applyFill="1" applyBorder="1" applyAlignment="1">
      <alignment horizontal="center" vertical="center"/>
    </xf>
    <xf numFmtId="49" fontId="29" fillId="40" borderId="19" xfId="0" applyNumberFormat="1" applyFont="1" applyFill="1" applyBorder="1" applyAlignment="1">
      <alignment vertical="center" wrapText="1"/>
    </xf>
    <xf numFmtId="194" fontId="29" fillId="0" borderId="19" xfId="101" applyNumberFormat="1" applyFont="1" applyFill="1" applyBorder="1" applyAlignment="1">
      <alignment vertical="center"/>
    </xf>
    <xf numFmtId="189" fontId="33" fillId="0" borderId="19" xfId="0" applyNumberFormat="1" applyFont="1" applyFill="1" applyBorder="1" applyAlignment="1">
      <alignment horizontal="center" vertical="center"/>
    </xf>
    <xf numFmtId="189" fontId="32" fillId="0" borderId="19" xfId="101" applyNumberFormat="1" applyFont="1" applyFill="1" applyBorder="1" applyAlignment="1">
      <alignment horizontal="center" vertical="center"/>
    </xf>
    <xf numFmtId="189" fontId="32" fillId="0" borderId="19" xfId="0" applyNumberFormat="1" applyFont="1" applyFill="1" applyBorder="1" applyAlignment="1">
      <alignment horizontal="center" vertical="center"/>
    </xf>
    <xf numFmtId="189" fontId="32" fillId="0" borderId="19" xfId="0" applyNumberFormat="1" applyFont="1" applyFill="1" applyBorder="1" applyAlignment="1">
      <alignment horizontal="center" vertical="center" wrapText="1"/>
    </xf>
    <xf numFmtId="194" fontId="32" fillId="0" borderId="19" xfId="101" applyNumberFormat="1" applyFont="1" applyFill="1" applyBorder="1" applyAlignment="1">
      <alignment horizontal="center" vertical="center"/>
    </xf>
    <xf numFmtId="189" fontId="33" fillId="0" borderId="19" xfId="0" applyNumberFormat="1" applyFont="1" applyFill="1" applyBorder="1" applyAlignment="1">
      <alignment vertical="center"/>
    </xf>
    <xf numFmtId="0" fontId="32" fillId="0" borderId="20" xfId="0" applyFont="1" applyBorder="1" applyAlignment="1">
      <alignment horizontal="center" vertical="center" wrapText="1"/>
    </xf>
    <xf numFmtId="4" fontId="32" fillId="0" borderId="20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189" fontId="33" fillId="0" borderId="19" xfId="101" applyNumberFormat="1" applyFont="1" applyFill="1" applyBorder="1" applyAlignment="1">
      <alignment horizontal="center" vertical="center"/>
    </xf>
    <xf numFmtId="194" fontId="29" fillId="40" borderId="19" xfId="101" applyNumberFormat="1" applyFont="1" applyFill="1" applyBorder="1" applyAlignment="1">
      <alignment vertical="center"/>
    </xf>
    <xf numFmtId="49" fontId="30" fillId="40" borderId="19" xfId="0" applyNumberFormat="1" applyFont="1" applyFill="1" applyBorder="1" applyAlignment="1">
      <alignment vertical="center" wrapText="1"/>
    </xf>
    <xf numFmtId="194" fontId="64" fillId="0" borderId="19" xfId="101" applyNumberFormat="1" applyFont="1" applyBorder="1" applyAlignment="1">
      <alignment horizontal="center" vertical="center"/>
    </xf>
    <xf numFmtId="189" fontId="64" fillId="0" borderId="19" xfId="0" applyNumberFormat="1" applyFont="1" applyFill="1" applyBorder="1" applyAlignment="1">
      <alignment vertical="center"/>
    </xf>
    <xf numFmtId="0" fontId="28" fillId="39" borderId="19" xfId="0" applyFont="1" applyFill="1" applyBorder="1" applyAlignment="1">
      <alignment horizontal="center"/>
    </xf>
    <xf numFmtId="194" fontId="32" fillId="40" borderId="19" xfId="101" applyNumberFormat="1" applyFont="1" applyFill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3" fillId="0" borderId="23" xfId="0" applyFont="1" applyBorder="1" applyAlignment="1">
      <alignment horizontal="right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0" fontId="28" fillId="39" borderId="19" xfId="0" applyFont="1" applyFill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SheetLayoutView="100" zoomScalePageLayoutView="0" workbookViewId="0" topLeftCell="A1">
      <selection activeCell="E65" sqref="E65"/>
    </sheetView>
  </sheetViews>
  <sheetFormatPr defaultColWidth="9.00390625" defaultRowHeight="12.75"/>
  <cols>
    <col min="1" max="1" width="19.125" style="0" customWidth="1"/>
    <col min="2" max="2" width="37.875" style="0" customWidth="1"/>
    <col min="3" max="3" width="13.25390625" style="0" customWidth="1"/>
    <col min="4" max="4" width="11.875" style="0" customWidth="1"/>
    <col min="5" max="5" width="14.25390625" style="0" customWidth="1"/>
    <col min="6" max="6" width="11.375" style="0" customWidth="1"/>
    <col min="7" max="7" width="12.25390625" style="0" customWidth="1"/>
    <col min="8" max="8" width="14.625" style="0" customWidth="1"/>
    <col min="9" max="9" width="16.00390625" style="0" customWidth="1"/>
    <col min="10" max="10" width="10.625" style="0" customWidth="1"/>
    <col min="11" max="11" width="12.125" style="0" customWidth="1"/>
  </cols>
  <sheetData>
    <row r="1" spans="1:9" ht="16.5">
      <c r="A1" s="70" t="s">
        <v>87</v>
      </c>
      <c r="B1" s="70"/>
      <c r="C1" s="70"/>
      <c r="D1" s="70"/>
      <c r="E1" s="70"/>
      <c r="F1" s="70"/>
      <c r="G1" s="70"/>
      <c r="H1" s="70"/>
      <c r="I1" s="38"/>
    </row>
    <row r="2" spans="1:9" ht="16.5">
      <c r="A2" s="70" t="s">
        <v>88</v>
      </c>
      <c r="B2" s="70"/>
      <c r="C2" s="70"/>
      <c r="D2" s="70"/>
      <c r="E2" s="70"/>
      <c r="F2" s="70"/>
      <c r="G2" s="70"/>
      <c r="H2" s="70"/>
      <c r="I2" s="38"/>
    </row>
    <row r="3" spans="1:9" ht="16.5">
      <c r="A3" s="70" t="s">
        <v>180</v>
      </c>
      <c r="B3" s="70"/>
      <c r="C3" s="70"/>
      <c r="D3" s="70"/>
      <c r="E3" s="70"/>
      <c r="F3" s="70"/>
      <c r="G3" s="70"/>
      <c r="H3" s="70"/>
      <c r="I3" s="26"/>
    </row>
    <row r="4" spans="1:9" ht="16.5">
      <c r="A4" s="26"/>
      <c r="B4" s="26"/>
      <c r="C4" s="26"/>
      <c r="D4" s="26"/>
      <c r="E4" s="26"/>
      <c r="F4" s="26"/>
      <c r="G4" s="26"/>
      <c r="H4" s="26"/>
      <c r="I4" s="26"/>
    </row>
    <row r="5" spans="1:9" ht="16.5">
      <c r="A5" s="70" t="s">
        <v>146</v>
      </c>
      <c r="B5" s="70"/>
      <c r="C5" s="70"/>
      <c r="D5" s="70"/>
      <c r="E5" s="70"/>
      <c r="F5" s="70"/>
      <c r="G5" s="70"/>
      <c r="H5" s="70"/>
      <c r="I5" s="26"/>
    </row>
    <row r="6" spans="1:9" ht="16.5">
      <c r="A6" s="26"/>
      <c r="B6" s="26"/>
      <c r="C6" s="26"/>
      <c r="D6" s="26"/>
      <c r="E6" s="26"/>
      <c r="F6" s="26"/>
      <c r="G6" s="26"/>
      <c r="H6" s="26"/>
      <c r="I6" s="26"/>
    </row>
    <row r="7" spans="1:8" ht="15.75">
      <c r="A7" s="71" t="s">
        <v>145</v>
      </c>
      <c r="B7" s="71"/>
      <c r="C7" s="71"/>
      <c r="D7" s="71"/>
      <c r="E7" s="71"/>
      <c r="F7" s="71"/>
      <c r="G7" s="71"/>
      <c r="H7" s="71"/>
    </row>
    <row r="8" spans="1:8" ht="15.75" customHeight="1">
      <c r="A8" s="66" t="s">
        <v>90</v>
      </c>
      <c r="B8" s="66" t="s">
        <v>56</v>
      </c>
      <c r="C8" s="69" t="s">
        <v>165</v>
      </c>
      <c r="D8" s="69"/>
      <c r="E8" s="66" t="s">
        <v>83</v>
      </c>
      <c r="F8" s="69" t="s">
        <v>168</v>
      </c>
      <c r="G8" s="69"/>
      <c r="H8" s="66" t="s">
        <v>171</v>
      </c>
    </row>
    <row r="9" spans="1:8" ht="20.25" customHeight="1">
      <c r="A9" s="67"/>
      <c r="B9" s="67"/>
      <c r="C9" s="69"/>
      <c r="D9" s="69"/>
      <c r="E9" s="67"/>
      <c r="F9" s="69"/>
      <c r="G9" s="69"/>
      <c r="H9" s="67"/>
    </row>
    <row r="10" spans="1:8" ht="47.25" customHeight="1">
      <c r="A10" s="68"/>
      <c r="B10" s="68"/>
      <c r="C10" s="57" t="s">
        <v>166</v>
      </c>
      <c r="D10" s="57" t="s">
        <v>167</v>
      </c>
      <c r="E10" s="68"/>
      <c r="F10" s="55" t="s">
        <v>169</v>
      </c>
      <c r="G10" s="56" t="s">
        <v>170</v>
      </c>
      <c r="H10" s="68"/>
    </row>
    <row r="11" spans="1:8" ht="15.75">
      <c r="A11" s="40" t="s">
        <v>122</v>
      </c>
      <c r="B11" s="27" t="s">
        <v>91</v>
      </c>
      <c r="C11" s="50">
        <f>SUM(C12+C13+C14+C18+C21+C22+C27+C28+C29+C30+C31)</f>
        <v>109692.80000000002</v>
      </c>
      <c r="D11" s="50">
        <f>SUM(D12+D13+D14+D18+D21+D22+D27+D28+D29+D30+D31)</f>
        <v>72247.59999999999</v>
      </c>
      <c r="E11" s="50">
        <f>SUM(E12+E13+E14+E18+E21+E22+E27+E28+E29+E30+E31)</f>
        <v>64032.799999999996</v>
      </c>
      <c r="F11" s="50">
        <f>SUM(E11/C11*100)</f>
        <v>58.37466087108724</v>
      </c>
      <c r="G11" s="28">
        <f>SUM(E11/D11*100)</f>
        <v>88.62965690209779</v>
      </c>
      <c r="H11" s="29">
        <v>60878.4</v>
      </c>
    </row>
    <row r="12" spans="1:8" ht="15.75">
      <c r="A12" s="41" t="s">
        <v>123</v>
      </c>
      <c r="B12" s="27" t="s">
        <v>18</v>
      </c>
      <c r="C12" s="51">
        <v>80595.3</v>
      </c>
      <c r="D12" s="51">
        <v>54080</v>
      </c>
      <c r="E12" s="29">
        <v>46065.2</v>
      </c>
      <c r="F12" s="50">
        <f aca="true" t="shared" si="0" ref="F12:F41">SUM(E12/C12*100)</f>
        <v>57.156186527005914</v>
      </c>
      <c r="G12" s="28">
        <f aca="true" t="shared" si="1" ref="G12:G41">SUM(E12/D12*100)</f>
        <v>85.17973372781064</v>
      </c>
      <c r="H12" s="29">
        <v>42021.1</v>
      </c>
    </row>
    <row r="13" spans="1:8" ht="15.75">
      <c r="A13" s="42" t="s">
        <v>124</v>
      </c>
      <c r="B13" s="27" t="s">
        <v>177</v>
      </c>
      <c r="C13" s="52">
        <v>7552.5</v>
      </c>
      <c r="D13" s="52">
        <v>5541.3</v>
      </c>
      <c r="E13" s="29">
        <v>4717</v>
      </c>
      <c r="F13" s="50">
        <f t="shared" si="0"/>
        <v>62.4561403508772</v>
      </c>
      <c r="G13" s="28">
        <f t="shared" si="1"/>
        <v>85.12442928554671</v>
      </c>
      <c r="H13" s="29">
        <v>4441.5</v>
      </c>
    </row>
    <row r="14" spans="1:8" ht="15.75">
      <c r="A14" s="42" t="s">
        <v>125</v>
      </c>
      <c r="B14" s="27" t="s">
        <v>44</v>
      </c>
      <c r="C14" s="53">
        <f>SUM(C15:C17)</f>
        <v>3921.1</v>
      </c>
      <c r="D14" s="53">
        <f>SUM(D15:D17)</f>
        <v>2985.2</v>
      </c>
      <c r="E14" s="53">
        <f>SUM(E15:E17)</f>
        <v>4495.8</v>
      </c>
      <c r="F14" s="50">
        <f t="shared" si="0"/>
        <v>114.65660146387494</v>
      </c>
      <c r="G14" s="28">
        <f t="shared" si="1"/>
        <v>150.60297467506368</v>
      </c>
      <c r="H14" s="29">
        <v>4393.2</v>
      </c>
    </row>
    <row r="15" spans="1:8" ht="31.5">
      <c r="A15" s="43" t="s">
        <v>126</v>
      </c>
      <c r="B15" s="31" t="s">
        <v>92</v>
      </c>
      <c r="C15" s="49">
        <v>3606.9</v>
      </c>
      <c r="D15" s="49">
        <v>2705.4</v>
      </c>
      <c r="E15" s="61">
        <v>4266</v>
      </c>
      <c r="F15" s="58">
        <f t="shared" si="0"/>
        <v>118.2733094901439</v>
      </c>
      <c r="G15" s="44">
        <f t="shared" si="1"/>
        <v>157.68463073852294</v>
      </c>
      <c r="H15" s="32">
        <v>4149.5</v>
      </c>
    </row>
    <row r="16" spans="1:8" ht="31.5">
      <c r="A16" s="43" t="s">
        <v>127</v>
      </c>
      <c r="B16" s="31" t="s">
        <v>22</v>
      </c>
      <c r="C16" s="49">
        <v>254.2</v>
      </c>
      <c r="D16" s="49">
        <v>254.2</v>
      </c>
      <c r="E16" s="32">
        <v>209.8</v>
      </c>
      <c r="F16" s="58">
        <f t="shared" si="0"/>
        <v>82.5334382376082</v>
      </c>
      <c r="G16" s="44">
        <f t="shared" si="1"/>
        <v>82.5334382376082</v>
      </c>
      <c r="H16" s="32">
        <v>223.6</v>
      </c>
    </row>
    <row r="17" spans="1:8" ht="47.25">
      <c r="A17" s="43" t="s">
        <v>128</v>
      </c>
      <c r="B17" s="31" t="s">
        <v>93</v>
      </c>
      <c r="C17" s="49">
        <v>60</v>
      </c>
      <c r="D17" s="49">
        <v>25.6</v>
      </c>
      <c r="E17" s="32">
        <v>20</v>
      </c>
      <c r="F17" s="58">
        <f t="shared" si="0"/>
        <v>33.33333333333333</v>
      </c>
      <c r="G17" s="44">
        <f t="shared" si="1"/>
        <v>78.125</v>
      </c>
      <c r="H17" s="32">
        <v>20.1</v>
      </c>
    </row>
    <row r="18" spans="1:8" ht="15.75">
      <c r="A18" s="42" t="s">
        <v>129</v>
      </c>
      <c r="B18" s="27" t="s">
        <v>0</v>
      </c>
      <c r="C18" s="53">
        <f>SUM(C19:C20)</f>
        <v>8681.7</v>
      </c>
      <c r="D18" s="53">
        <f>SUM(D19:D20)</f>
        <v>3147</v>
      </c>
      <c r="E18" s="64">
        <f>SUM(E19:E20)</f>
        <v>3091.1</v>
      </c>
      <c r="F18" s="50">
        <f t="shared" si="0"/>
        <v>35.60477786608613</v>
      </c>
      <c r="G18" s="28">
        <f t="shared" si="1"/>
        <v>98.22370511598348</v>
      </c>
      <c r="H18" s="29">
        <v>2903.9</v>
      </c>
    </row>
    <row r="19" spans="1:8" ht="31.5">
      <c r="A19" s="43" t="s">
        <v>130</v>
      </c>
      <c r="B19" s="31" t="s">
        <v>94</v>
      </c>
      <c r="C19" s="49">
        <v>1327.7</v>
      </c>
      <c r="D19" s="49">
        <v>80.8</v>
      </c>
      <c r="E19" s="32">
        <v>203.2</v>
      </c>
      <c r="F19" s="58">
        <f t="shared" si="0"/>
        <v>15.304662197785643</v>
      </c>
      <c r="G19" s="44">
        <f t="shared" si="1"/>
        <v>251.4851485148515</v>
      </c>
      <c r="H19" s="32">
        <v>105.2</v>
      </c>
    </row>
    <row r="20" spans="1:8" ht="15.75">
      <c r="A20" s="43" t="s">
        <v>131</v>
      </c>
      <c r="B20" s="31" t="s">
        <v>1</v>
      </c>
      <c r="C20" s="49">
        <v>7354</v>
      </c>
      <c r="D20" s="49">
        <v>3066.2</v>
      </c>
      <c r="E20" s="32">
        <v>2887.9</v>
      </c>
      <c r="F20" s="58">
        <f t="shared" si="0"/>
        <v>39.26978515093826</v>
      </c>
      <c r="G20" s="44">
        <f t="shared" si="1"/>
        <v>94.18498467158047</v>
      </c>
      <c r="H20" s="32">
        <v>2798.7</v>
      </c>
    </row>
    <row r="21" spans="1:8" ht="15.75">
      <c r="A21" s="42" t="s">
        <v>132</v>
      </c>
      <c r="B21" s="27" t="s">
        <v>2</v>
      </c>
      <c r="C21" s="51">
        <v>1172.9</v>
      </c>
      <c r="D21" s="51">
        <v>815.5</v>
      </c>
      <c r="E21" s="29">
        <v>853.1</v>
      </c>
      <c r="F21" s="50">
        <f t="shared" si="0"/>
        <v>72.73424844402761</v>
      </c>
      <c r="G21" s="28">
        <f t="shared" si="1"/>
        <v>104.61066830165542</v>
      </c>
      <c r="H21" s="29">
        <v>662.9</v>
      </c>
    </row>
    <row r="22" spans="1:9" ht="63">
      <c r="A22" s="42" t="s">
        <v>133</v>
      </c>
      <c r="B22" s="27" t="s">
        <v>105</v>
      </c>
      <c r="C22" s="29">
        <f>SUM(C23:C26)</f>
        <v>3959.1</v>
      </c>
      <c r="D22" s="29">
        <f>SUM(D23:D26)</f>
        <v>2896.4</v>
      </c>
      <c r="E22" s="29">
        <f>SUM(E23:E26)</f>
        <v>2230.7</v>
      </c>
      <c r="F22" s="50">
        <f t="shared" si="0"/>
        <v>56.343613447500694</v>
      </c>
      <c r="G22" s="28">
        <f t="shared" si="1"/>
        <v>77.01629609170003</v>
      </c>
      <c r="H22" s="29">
        <v>2460.3</v>
      </c>
      <c r="I22" s="39"/>
    </row>
    <row r="23" spans="1:9" ht="16.5" customHeight="1">
      <c r="A23" s="43" t="s">
        <v>162</v>
      </c>
      <c r="B23" s="31" t="s">
        <v>163</v>
      </c>
      <c r="C23" s="49">
        <v>1.5</v>
      </c>
      <c r="D23" s="49"/>
      <c r="E23" s="32"/>
      <c r="F23" s="58">
        <f t="shared" si="0"/>
        <v>0</v>
      </c>
      <c r="G23" s="28"/>
      <c r="H23" s="32"/>
      <c r="I23" s="39"/>
    </row>
    <row r="24" spans="1:8" ht="15.75">
      <c r="A24" s="43" t="s">
        <v>134</v>
      </c>
      <c r="B24" s="31" t="s">
        <v>23</v>
      </c>
      <c r="C24" s="49">
        <v>2600</v>
      </c>
      <c r="D24" s="49">
        <v>1910</v>
      </c>
      <c r="E24" s="32">
        <v>1346.1</v>
      </c>
      <c r="F24" s="58">
        <f t="shared" si="0"/>
        <v>51.77307692307692</v>
      </c>
      <c r="G24" s="44">
        <f t="shared" si="1"/>
        <v>70.47643979057591</v>
      </c>
      <c r="H24" s="32">
        <v>1614</v>
      </c>
    </row>
    <row r="25" spans="1:8" ht="15.75">
      <c r="A25" s="43" t="s">
        <v>135</v>
      </c>
      <c r="B25" s="31" t="s">
        <v>19</v>
      </c>
      <c r="C25" s="49">
        <v>1338.6</v>
      </c>
      <c r="D25" s="49">
        <v>972.9</v>
      </c>
      <c r="E25" s="32">
        <v>874</v>
      </c>
      <c r="F25" s="58">
        <f t="shared" si="0"/>
        <v>65.29209621993127</v>
      </c>
      <c r="G25" s="44">
        <f t="shared" si="1"/>
        <v>89.83451536643027</v>
      </c>
      <c r="H25" s="32">
        <v>834.5</v>
      </c>
    </row>
    <row r="26" spans="1:8" ht="63">
      <c r="A26" s="43" t="s">
        <v>136</v>
      </c>
      <c r="B26" s="31" t="s">
        <v>106</v>
      </c>
      <c r="C26" s="49">
        <v>19</v>
      </c>
      <c r="D26" s="49">
        <v>13.5</v>
      </c>
      <c r="E26" s="32">
        <v>10.6</v>
      </c>
      <c r="F26" s="58">
        <f t="shared" si="0"/>
        <v>55.78947368421052</v>
      </c>
      <c r="G26" s="44">
        <f t="shared" si="1"/>
        <v>78.51851851851852</v>
      </c>
      <c r="H26" s="32">
        <v>11.8</v>
      </c>
    </row>
    <row r="27" spans="1:8" ht="31.5">
      <c r="A27" s="42" t="s">
        <v>137</v>
      </c>
      <c r="B27" s="27" t="s">
        <v>95</v>
      </c>
      <c r="C27" s="51">
        <v>358.6</v>
      </c>
      <c r="D27" s="51">
        <v>290.6</v>
      </c>
      <c r="E27" s="29">
        <v>70.4</v>
      </c>
      <c r="F27" s="50">
        <f t="shared" si="0"/>
        <v>19.631901840490798</v>
      </c>
      <c r="G27" s="28">
        <f t="shared" si="1"/>
        <v>24.225739848589125</v>
      </c>
      <c r="H27" s="29">
        <v>223.6</v>
      </c>
    </row>
    <row r="28" spans="1:8" ht="47.25">
      <c r="A28" s="42" t="s">
        <v>138</v>
      </c>
      <c r="B28" s="27" t="s">
        <v>96</v>
      </c>
      <c r="C28" s="51">
        <v>1505.1</v>
      </c>
      <c r="D28" s="51">
        <v>1102.9</v>
      </c>
      <c r="E28" s="29">
        <v>1037.4</v>
      </c>
      <c r="F28" s="50">
        <f t="shared" si="0"/>
        <v>68.92565278054616</v>
      </c>
      <c r="G28" s="28">
        <f t="shared" si="1"/>
        <v>94.06111161483362</v>
      </c>
      <c r="H28" s="29">
        <v>581.2</v>
      </c>
    </row>
    <row r="29" spans="1:8" ht="47.25">
      <c r="A29" s="42" t="s">
        <v>139</v>
      </c>
      <c r="B29" s="27" t="s">
        <v>97</v>
      </c>
      <c r="C29" s="51">
        <v>1400</v>
      </c>
      <c r="D29" s="51">
        <v>994</v>
      </c>
      <c r="E29" s="29">
        <v>1239.2</v>
      </c>
      <c r="F29" s="50">
        <f t="shared" si="0"/>
        <v>88.5142857142857</v>
      </c>
      <c r="G29" s="28">
        <f t="shared" si="1"/>
        <v>124.66800804828975</v>
      </c>
      <c r="H29" s="29">
        <v>2919.4</v>
      </c>
    </row>
    <row r="30" spans="1:8" ht="31.5">
      <c r="A30" s="42" t="s">
        <v>140</v>
      </c>
      <c r="B30" s="27" t="s">
        <v>98</v>
      </c>
      <c r="C30" s="51">
        <v>220</v>
      </c>
      <c r="D30" s="51">
        <v>155</v>
      </c>
      <c r="E30" s="29">
        <v>82.6</v>
      </c>
      <c r="F30" s="50">
        <f t="shared" si="0"/>
        <v>37.54545454545454</v>
      </c>
      <c r="G30" s="28">
        <f t="shared" si="1"/>
        <v>53.29032258064515</v>
      </c>
      <c r="H30" s="29">
        <v>135.5</v>
      </c>
    </row>
    <row r="31" spans="1:8" ht="15.75">
      <c r="A31" s="42" t="s">
        <v>141</v>
      </c>
      <c r="B31" s="27" t="s">
        <v>3</v>
      </c>
      <c r="C31" s="51">
        <v>326.5</v>
      </c>
      <c r="D31" s="51">
        <v>239.7</v>
      </c>
      <c r="E31" s="29">
        <v>150.3</v>
      </c>
      <c r="F31" s="50">
        <f t="shared" si="0"/>
        <v>46.03369065849924</v>
      </c>
      <c r="G31" s="28">
        <f t="shared" si="1"/>
        <v>62.703379224030044</v>
      </c>
      <c r="H31" s="29">
        <v>135.8</v>
      </c>
    </row>
    <row r="32" spans="1:8" ht="15.75">
      <c r="A32" s="42" t="s">
        <v>142</v>
      </c>
      <c r="B32" s="27" t="s">
        <v>100</v>
      </c>
      <c r="C32" s="51">
        <f>SUM(C33+C40+C38+C39)</f>
        <v>449395.50000000006</v>
      </c>
      <c r="D32" s="51">
        <f>SUM(D33+D40+D38+D39)</f>
        <v>323972.9</v>
      </c>
      <c r="E32" s="30">
        <f>SUM(E33+E40+E38+E39)</f>
        <v>272162.4</v>
      </c>
      <c r="F32" s="50">
        <f t="shared" si="0"/>
        <v>60.56188813639656</v>
      </c>
      <c r="G32" s="28">
        <f t="shared" si="1"/>
        <v>84.00776731634035</v>
      </c>
      <c r="H32" s="33">
        <v>234072.8</v>
      </c>
    </row>
    <row r="33" spans="1:8" ht="47.25">
      <c r="A33" s="42" t="s">
        <v>143</v>
      </c>
      <c r="B33" s="27" t="s">
        <v>99</v>
      </c>
      <c r="C33" s="51">
        <f>SUM(C34:C37)</f>
        <v>448792.80000000005</v>
      </c>
      <c r="D33" s="51">
        <f>SUM(D34:D37)</f>
        <v>322675.2</v>
      </c>
      <c r="E33" s="30">
        <f>SUM(E34:E37)</f>
        <v>273460.10000000003</v>
      </c>
      <c r="F33" s="50">
        <f t="shared" si="0"/>
        <v>60.93237235534973</v>
      </c>
      <c r="G33" s="28">
        <f t="shared" si="1"/>
        <v>84.74778972787497</v>
      </c>
      <c r="H33" s="33">
        <v>233407.6</v>
      </c>
    </row>
    <row r="34" spans="1:8" ht="31.5">
      <c r="A34" s="43" t="s">
        <v>157</v>
      </c>
      <c r="B34" s="31" t="s">
        <v>101</v>
      </c>
      <c r="C34" s="54">
        <v>164161.7</v>
      </c>
      <c r="D34" s="54">
        <v>120658.8</v>
      </c>
      <c r="E34" s="34">
        <v>93845.7</v>
      </c>
      <c r="F34" s="58">
        <f t="shared" si="0"/>
        <v>57.166622908997645</v>
      </c>
      <c r="G34" s="44">
        <f t="shared" si="1"/>
        <v>77.77775015166735</v>
      </c>
      <c r="H34" s="34">
        <v>72516.3</v>
      </c>
    </row>
    <row r="35" spans="1:8" ht="31.5">
      <c r="A35" s="43" t="s">
        <v>158</v>
      </c>
      <c r="B35" s="31" t="s">
        <v>102</v>
      </c>
      <c r="C35" s="54">
        <v>41352.5</v>
      </c>
      <c r="D35" s="54">
        <v>17690.7</v>
      </c>
      <c r="E35" s="34">
        <v>14317.1</v>
      </c>
      <c r="F35" s="58">
        <f t="shared" si="0"/>
        <v>34.622090562843844</v>
      </c>
      <c r="G35" s="44">
        <f t="shared" si="1"/>
        <v>80.93009321281804</v>
      </c>
      <c r="H35" s="34">
        <v>25196.8</v>
      </c>
    </row>
    <row r="36" spans="1:8" ht="31.5">
      <c r="A36" s="43" t="s">
        <v>159</v>
      </c>
      <c r="B36" s="31" t="s">
        <v>103</v>
      </c>
      <c r="C36" s="54">
        <v>242227.2</v>
      </c>
      <c r="D36" s="54">
        <v>183274.3</v>
      </c>
      <c r="E36" s="34">
        <v>164245.9</v>
      </c>
      <c r="F36" s="58">
        <f t="shared" si="0"/>
        <v>67.80654691132952</v>
      </c>
      <c r="G36" s="44">
        <f t="shared" si="1"/>
        <v>89.61752957179485</v>
      </c>
      <c r="H36" s="34">
        <v>134710.1</v>
      </c>
    </row>
    <row r="37" spans="1:8" ht="33" customHeight="1">
      <c r="A37" s="43" t="s">
        <v>160</v>
      </c>
      <c r="B37" s="31" t="s">
        <v>161</v>
      </c>
      <c r="C37" s="62">
        <v>1051.4</v>
      </c>
      <c r="D37" s="54">
        <v>1051.4</v>
      </c>
      <c r="E37" s="34">
        <v>1051.4</v>
      </c>
      <c r="F37" s="58">
        <f t="shared" si="0"/>
        <v>100</v>
      </c>
      <c r="G37" s="44">
        <f t="shared" si="1"/>
        <v>100</v>
      </c>
      <c r="H37" s="34">
        <v>984.4</v>
      </c>
    </row>
    <row r="38" spans="1:8" ht="33" customHeight="1">
      <c r="A38" s="43" t="s">
        <v>152</v>
      </c>
      <c r="B38" s="31" t="s">
        <v>153</v>
      </c>
      <c r="C38" s="54">
        <v>1343</v>
      </c>
      <c r="D38" s="54"/>
      <c r="E38" s="34"/>
      <c r="F38" s="58"/>
      <c r="G38" s="28"/>
      <c r="H38" s="34">
        <v>752.8</v>
      </c>
    </row>
    <row r="39" spans="1:8" ht="33" customHeight="1">
      <c r="A39" s="43" t="s">
        <v>155</v>
      </c>
      <c r="B39" s="31" t="s">
        <v>156</v>
      </c>
      <c r="C39" s="54">
        <v>557.4</v>
      </c>
      <c r="D39" s="54"/>
      <c r="E39" s="34"/>
      <c r="F39" s="58"/>
      <c r="G39" s="28"/>
      <c r="H39" s="34">
        <v>312.6</v>
      </c>
    </row>
    <row r="40" spans="1:8" ht="31.5">
      <c r="A40" s="42" t="s">
        <v>144</v>
      </c>
      <c r="B40" s="27" t="s">
        <v>77</v>
      </c>
      <c r="C40" s="51">
        <v>-1297.7</v>
      </c>
      <c r="D40" s="51">
        <v>1297.7</v>
      </c>
      <c r="E40" s="30">
        <v>-1297.7</v>
      </c>
      <c r="F40" s="50">
        <f t="shared" si="0"/>
        <v>100</v>
      </c>
      <c r="G40" s="28">
        <f t="shared" si="1"/>
        <v>-100</v>
      </c>
      <c r="H40" s="29">
        <v>-400.2</v>
      </c>
    </row>
    <row r="41" spans="1:8" ht="15.75">
      <c r="A41" s="35" t="s">
        <v>121</v>
      </c>
      <c r="B41" s="36"/>
      <c r="C41" s="37">
        <f>SUM(C32+C11)</f>
        <v>559088.3</v>
      </c>
      <c r="D41" s="37">
        <f>SUM(D32+D11)</f>
        <v>396220.5</v>
      </c>
      <c r="E41" s="37">
        <f>SUM(E32+E11)</f>
        <v>336195.2</v>
      </c>
      <c r="F41" s="45">
        <f t="shared" si="0"/>
        <v>60.13275541627324</v>
      </c>
      <c r="G41" s="45">
        <f t="shared" si="1"/>
        <v>84.8505314591244</v>
      </c>
      <c r="H41" s="37">
        <f>SUM(H32+H11)</f>
        <v>294951.2</v>
      </c>
    </row>
  </sheetData>
  <sheetProtection/>
  <mergeCells count="11">
    <mergeCell ref="A1:H1"/>
    <mergeCell ref="A2:H2"/>
    <mergeCell ref="A3:H3"/>
    <mergeCell ref="A5:H5"/>
    <mergeCell ref="A7:H7"/>
    <mergeCell ref="H8:H10"/>
    <mergeCell ref="B8:B10"/>
    <mergeCell ref="E8:E10"/>
    <mergeCell ref="A8:A10"/>
    <mergeCell ref="C8:D9"/>
    <mergeCell ref="F8:G9"/>
  </mergeCells>
  <printOptions/>
  <pageMargins left="0.4330708661417323" right="0.4330708661417323" top="0.35433070866141736" bottom="0" header="0.11811023622047245" footer="0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SheetLayoutView="100" zoomScalePageLayoutView="0" workbookViewId="0" topLeftCell="A1">
      <selection activeCell="H57" sqref="H57"/>
    </sheetView>
  </sheetViews>
  <sheetFormatPr defaultColWidth="9.00390625" defaultRowHeight="12.75"/>
  <cols>
    <col min="1" max="1" width="9.00390625" style="0" customWidth="1"/>
    <col min="2" max="2" width="37.125" style="1" customWidth="1"/>
    <col min="3" max="3" width="15.625" style="1" customWidth="1"/>
    <col min="4" max="5" width="15.875" style="1" customWidth="1"/>
    <col min="6" max="6" width="14.25390625" style="1" customWidth="1"/>
    <col min="7" max="8" width="15.25390625" style="1" customWidth="1"/>
  </cols>
  <sheetData>
    <row r="1" spans="1:8" ht="21.75" customHeight="1">
      <c r="A1" s="79" t="s">
        <v>89</v>
      </c>
      <c r="B1" s="79"/>
      <c r="C1" s="79"/>
      <c r="D1" s="79"/>
      <c r="E1" s="79"/>
      <c r="F1" s="79"/>
      <c r="G1" s="79"/>
      <c r="H1" s="79"/>
    </row>
    <row r="2" spans="1:8" ht="27.75" customHeight="1">
      <c r="A2" s="78" t="s">
        <v>90</v>
      </c>
      <c r="B2" s="80" t="s">
        <v>4</v>
      </c>
      <c r="C2" s="72" t="s">
        <v>172</v>
      </c>
      <c r="D2" s="73"/>
      <c r="E2" s="78" t="s">
        <v>83</v>
      </c>
      <c r="F2" s="76" t="s">
        <v>168</v>
      </c>
      <c r="G2" s="77"/>
      <c r="H2" s="78" t="s">
        <v>171</v>
      </c>
    </row>
    <row r="3" spans="1:8" ht="21" customHeight="1">
      <c r="A3" s="78"/>
      <c r="B3" s="80"/>
      <c r="C3" s="74" t="s">
        <v>166</v>
      </c>
      <c r="D3" s="74" t="s">
        <v>167</v>
      </c>
      <c r="E3" s="78"/>
      <c r="F3" s="78" t="s">
        <v>169</v>
      </c>
      <c r="G3" s="78" t="s">
        <v>170</v>
      </c>
      <c r="H3" s="78"/>
    </row>
    <row r="4" spans="1:8" ht="24" customHeight="1">
      <c r="A4" s="78"/>
      <c r="B4" s="80"/>
      <c r="C4" s="74"/>
      <c r="D4" s="74"/>
      <c r="E4" s="78"/>
      <c r="F4" s="78"/>
      <c r="G4" s="78"/>
      <c r="H4" s="78"/>
    </row>
    <row r="5" spans="1:8" s="6" customFormat="1" ht="33">
      <c r="A5" s="20" t="s">
        <v>5</v>
      </c>
      <c r="B5" s="11" t="s">
        <v>43</v>
      </c>
      <c r="C5" s="21">
        <f>SUM(C6:C13)</f>
        <v>59274.20000000001</v>
      </c>
      <c r="D5" s="21">
        <f>SUM(D6:D13)</f>
        <v>40652.1</v>
      </c>
      <c r="E5" s="21">
        <f>SUM(E6:E13)</f>
        <v>30832.5</v>
      </c>
      <c r="F5" s="21">
        <f>SUM(E5/C5*100)</f>
        <v>52.01672903219274</v>
      </c>
      <c r="G5" s="21">
        <f>SUM(E5/D5*100)</f>
        <v>75.84479030603586</v>
      </c>
      <c r="H5" s="12">
        <f>H6+H7+H9+H13</f>
        <v>28679.4</v>
      </c>
    </row>
    <row r="6" spans="1:8" s="1" customFormat="1" ht="99">
      <c r="A6" s="13" t="s">
        <v>45</v>
      </c>
      <c r="B6" s="25" t="s">
        <v>107</v>
      </c>
      <c r="C6" s="10">
        <v>581.3</v>
      </c>
      <c r="D6" s="10">
        <v>430</v>
      </c>
      <c r="E6" s="10">
        <v>309.3</v>
      </c>
      <c r="F6" s="59">
        <f aca="true" t="shared" si="0" ref="F6:F57">SUM(E6/C6*100)</f>
        <v>53.20832616549115</v>
      </c>
      <c r="G6" s="59">
        <f aca="true" t="shared" si="1" ref="G6:G57">SUM(E6/D6*100)</f>
        <v>71.93023255813954</v>
      </c>
      <c r="H6" s="9">
        <v>297.2</v>
      </c>
    </row>
    <row r="7" spans="1:8" s="1" customFormat="1" ht="33">
      <c r="A7" s="13" t="s">
        <v>46</v>
      </c>
      <c r="B7" s="25" t="s">
        <v>109</v>
      </c>
      <c r="C7" s="10">
        <v>35968.4</v>
      </c>
      <c r="D7" s="10">
        <v>25781.9</v>
      </c>
      <c r="E7" s="10">
        <v>19547.7</v>
      </c>
      <c r="F7" s="59">
        <f t="shared" si="0"/>
        <v>54.34687114244726</v>
      </c>
      <c r="G7" s="59">
        <f t="shared" si="1"/>
        <v>75.81947024850767</v>
      </c>
      <c r="H7" s="9">
        <v>18586.2</v>
      </c>
    </row>
    <row r="8" spans="1:8" s="1" customFormat="1" ht="16.5">
      <c r="A8" s="13" t="s">
        <v>85</v>
      </c>
      <c r="B8" s="25" t="s">
        <v>86</v>
      </c>
      <c r="C8" s="10">
        <v>50</v>
      </c>
      <c r="D8" s="10">
        <v>50</v>
      </c>
      <c r="E8" s="10">
        <v>44.3</v>
      </c>
      <c r="F8" s="59">
        <f t="shared" si="0"/>
        <v>88.6</v>
      </c>
      <c r="G8" s="59">
        <f t="shared" si="1"/>
        <v>88.6</v>
      </c>
      <c r="H8" s="9" t="s">
        <v>148</v>
      </c>
    </row>
    <row r="9" spans="1:8" s="1" customFormat="1" ht="33">
      <c r="A9" s="13" t="s">
        <v>66</v>
      </c>
      <c r="B9" s="25" t="s">
        <v>110</v>
      </c>
      <c r="C9" s="10">
        <v>10112.7</v>
      </c>
      <c r="D9" s="10">
        <v>7282.7</v>
      </c>
      <c r="E9" s="10">
        <v>5492.8</v>
      </c>
      <c r="F9" s="59">
        <f t="shared" si="0"/>
        <v>54.315860254926974</v>
      </c>
      <c r="G9" s="59">
        <f t="shared" si="1"/>
        <v>75.42257679157456</v>
      </c>
      <c r="H9" s="9">
        <v>5246.3</v>
      </c>
    </row>
    <row r="10" spans="1:8" s="1" customFormat="1" ht="33" customHeight="1" hidden="1">
      <c r="A10" s="13" t="s">
        <v>181</v>
      </c>
      <c r="B10" s="25" t="s">
        <v>80</v>
      </c>
      <c r="C10" s="10"/>
      <c r="D10" s="10"/>
      <c r="E10" s="10"/>
      <c r="F10" s="59" t="e">
        <f t="shared" si="0"/>
        <v>#DIV/0!</v>
      </c>
      <c r="G10" s="59" t="e">
        <f t="shared" si="1"/>
        <v>#DIV/0!</v>
      </c>
      <c r="H10" s="9" t="s">
        <v>148</v>
      </c>
    </row>
    <row r="11" spans="1:8" s="1" customFormat="1" ht="33">
      <c r="A11" s="65" t="s">
        <v>182</v>
      </c>
      <c r="B11" s="25" t="s">
        <v>80</v>
      </c>
      <c r="C11" s="10">
        <v>4.5</v>
      </c>
      <c r="D11" s="10">
        <v>4.5</v>
      </c>
      <c r="E11" s="10"/>
      <c r="F11" s="59"/>
      <c r="G11" s="59"/>
      <c r="H11" s="9"/>
    </row>
    <row r="12" spans="1:8" s="1" customFormat="1" ht="16.5">
      <c r="A12" s="13" t="s">
        <v>70</v>
      </c>
      <c r="B12" s="25" t="s">
        <v>29</v>
      </c>
      <c r="C12" s="10">
        <v>717.8</v>
      </c>
      <c r="D12" s="10">
        <v>10.9</v>
      </c>
      <c r="E12" s="10"/>
      <c r="F12" s="59">
        <f t="shared" si="0"/>
        <v>0</v>
      </c>
      <c r="G12" s="59">
        <f t="shared" si="1"/>
        <v>0</v>
      </c>
      <c r="H12" s="9" t="s">
        <v>148</v>
      </c>
    </row>
    <row r="13" spans="1:8" s="8" customFormat="1" ht="33">
      <c r="A13" s="13" t="s">
        <v>28</v>
      </c>
      <c r="B13" s="25" t="s">
        <v>108</v>
      </c>
      <c r="C13" s="10">
        <v>11839.5</v>
      </c>
      <c r="D13" s="10">
        <v>7092.1</v>
      </c>
      <c r="E13" s="10">
        <v>5438.4</v>
      </c>
      <c r="F13" s="59">
        <f t="shared" si="0"/>
        <v>45.934372228556946</v>
      </c>
      <c r="G13" s="59">
        <f t="shared" si="1"/>
        <v>76.68250588683182</v>
      </c>
      <c r="H13" s="9">
        <v>4549.7</v>
      </c>
    </row>
    <row r="14" spans="1:8" s="1" customFormat="1" ht="16.5">
      <c r="A14" s="20" t="s">
        <v>52</v>
      </c>
      <c r="B14" s="11" t="s">
        <v>53</v>
      </c>
      <c r="C14" s="21">
        <f>SUM(C15)</f>
        <v>793</v>
      </c>
      <c r="D14" s="21">
        <f>SUM(D15)</f>
        <v>589.6</v>
      </c>
      <c r="E14" s="21">
        <f>SUM(E15)</f>
        <v>360.3</v>
      </c>
      <c r="F14" s="12">
        <f>SUM(F15)</f>
        <v>45.43505674653216</v>
      </c>
      <c r="G14" s="21">
        <f t="shared" si="1"/>
        <v>61.10922659430123</v>
      </c>
      <c r="H14" s="12">
        <f>SUM(H15)</f>
        <v>371.8</v>
      </c>
    </row>
    <row r="15" spans="1:8" s="6" customFormat="1" ht="33">
      <c r="A15" s="13" t="s">
        <v>57</v>
      </c>
      <c r="B15" s="14" t="s">
        <v>111</v>
      </c>
      <c r="C15" s="10">
        <v>793</v>
      </c>
      <c r="D15" s="10">
        <v>589.6</v>
      </c>
      <c r="E15" s="9">
        <v>360.3</v>
      </c>
      <c r="F15" s="46">
        <f t="shared" si="0"/>
        <v>45.43505674653216</v>
      </c>
      <c r="G15" s="59">
        <f t="shared" si="1"/>
        <v>61.10922659430123</v>
      </c>
      <c r="H15" s="9">
        <v>371.8</v>
      </c>
    </row>
    <row r="16" spans="1:8" s="3" customFormat="1" ht="49.5">
      <c r="A16" s="20" t="s">
        <v>26</v>
      </c>
      <c r="B16" s="11" t="s">
        <v>147</v>
      </c>
      <c r="C16" s="21">
        <f>SUM(C17:C19)</f>
        <v>10413.6</v>
      </c>
      <c r="D16" s="21">
        <f>SUM(D17:D19)</f>
        <v>8031.5</v>
      </c>
      <c r="E16" s="21">
        <f>SUM(E17:E19)</f>
        <v>5434.900000000001</v>
      </c>
      <c r="F16" s="21">
        <f t="shared" si="0"/>
        <v>52.19040485518938</v>
      </c>
      <c r="G16" s="21">
        <f t="shared" si="1"/>
        <v>67.66980016186267</v>
      </c>
      <c r="H16" s="21">
        <f>H17+H18</f>
        <v>4109.3</v>
      </c>
    </row>
    <row r="17" spans="1:8" s="1" customFormat="1" ht="66">
      <c r="A17" s="13" t="s">
        <v>51</v>
      </c>
      <c r="B17" s="25" t="s">
        <v>112</v>
      </c>
      <c r="C17" s="10">
        <v>2980.9</v>
      </c>
      <c r="D17" s="10">
        <v>2452.4</v>
      </c>
      <c r="E17" s="10">
        <v>1683.9</v>
      </c>
      <c r="F17" s="59">
        <f t="shared" si="0"/>
        <v>56.489650776611086</v>
      </c>
      <c r="G17" s="59">
        <f t="shared" si="1"/>
        <v>68.66335018757135</v>
      </c>
      <c r="H17" s="9">
        <v>1246.9</v>
      </c>
    </row>
    <row r="18" spans="1:8" s="1" customFormat="1" ht="33">
      <c r="A18" s="13" t="s">
        <v>27</v>
      </c>
      <c r="B18" s="25" t="s">
        <v>113</v>
      </c>
      <c r="C18" s="10">
        <v>7256.1</v>
      </c>
      <c r="D18" s="10">
        <v>5402.5</v>
      </c>
      <c r="E18" s="10">
        <v>3574.4</v>
      </c>
      <c r="F18" s="59">
        <f t="shared" si="0"/>
        <v>49.26062209726988</v>
      </c>
      <c r="G18" s="59">
        <f t="shared" si="1"/>
        <v>66.16196205460434</v>
      </c>
      <c r="H18" s="9">
        <v>2862.4</v>
      </c>
    </row>
    <row r="19" spans="1:8" s="6" customFormat="1" ht="49.5">
      <c r="A19" s="13" t="s">
        <v>178</v>
      </c>
      <c r="B19" s="25" t="s">
        <v>179</v>
      </c>
      <c r="C19" s="10">
        <v>176.6</v>
      </c>
      <c r="D19" s="10">
        <v>176.6</v>
      </c>
      <c r="E19" s="10">
        <v>176.6</v>
      </c>
      <c r="F19" s="59">
        <f t="shared" si="0"/>
        <v>100</v>
      </c>
      <c r="G19" s="59">
        <f t="shared" si="1"/>
        <v>100</v>
      </c>
      <c r="H19" s="9" t="s">
        <v>148</v>
      </c>
    </row>
    <row r="20" spans="1:8" s="3" customFormat="1" ht="16.5">
      <c r="A20" s="20" t="s">
        <v>25</v>
      </c>
      <c r="B20" s="11" t="s">
        <v>24</v>
      </c>
      <c r="C20" s="21">
        <f>SUM(C21+C22+C24+C25+C26+C27)</f>
        <v>101563.79999999999</v>
      </c>
      <c r="D20" s="21">
        <f>SUM(D21+D22+D24+D25+D26+D27)</f>
        <v>84729.9</v>
      </c>
      <c r="E20" s="21">
        <f>SUM(E21+E22+E24+E25+E26+E27)</f>
        <v>76338.80000000002</v>
      </c>
      <c r="F20" s="21">
        <f t="shared" si="0"/>
        <v>75.16339483162311</v>
      </c>
      <c r="G20" s="21">
        <f t="shared" si="1"/>
        <v>90.09664829062707</v>
      </c>
      <c r="H20" s="21">
        <f>H21+H22+H24+H25+H26+H27</f>
        <v>43927.4</v>
      </c>
    </row>
    <row r="21" spans="1:8" s="1" customFormat="1" ht="16.5">
      <c r="A21" s="13" t="s">
        <v>47</v>
      </c>
      <c r="B21" s="25" t="s">
        <v>48</v>
      </c>
      <c r="C21" s="15">
        <v>300</v>
      </c>
      <c r="D21" s="15">
        <v>281.9</v>
      </c>
      <c r="E21" s="15">
        <v>248.3</v>
      </c>
      <c r="F21" s="59">
        <f t="shared" si="0"/>
        <v>82.76666666666667</v>
      </c>
      <c r="G21" s="59">
        <f t="shared" si="1"/>
        <v>88.08087974459029</v>
      </c>
      <c r="H21" s="9">
        <v>267.1</v>
      </c>
    </row>
    <row r="22" spans="1:8" s="1" customFormat="1" ht="33">
      <c r="A22" s="13" t="s">
        <v>30</v>
      </c>
      <c r="B22" s="25" t="s">
        <v>114</v>
      </c>
      <c r="C22" s="15">
        <v>84245</v>
      </c>
      <c r="D22" s="15">
        <v>72509.2</v>
      </c>
      <c r="E22" s="15">
        <v>70048.8</v>
      </c>
      <c r="F22" s="59">
        <f t="shared" si="0"/>
        <v>83.14891091459434</v>
      </c>
      <c r="G22" s="59">
        <f t="shared" si="1"/>
        <v>96.60677541608514</v>
      </c>
      <c r="H22" s="9">
        <v>28378.9</v>
      </c>
    </row>
    <row r="23" spans="1:8" s="1" customFormat="1" ht="33">
      <c r="A23" s="16" t="s">
        <v>30</v>
      </c>
      <c r="B23" s="60" t="s">
        <v>154</v>
      </c>
      <c r="C23" s="17">
        <v>481.2</v>
      </c>
      <c r="D23" s="17">
        <v>170.8</v>
      </c>
      <c r="E23" s="17">
        <v>92.1</v>
      </c>
      <c r="F23" s="17">
        <f t="shared" si="0"/>
        <v>19.139650872817953</v>
      </c>
      <c r="G23" s="17">
        <f t="shared" si="1"/>
        <v>53.92271662763465</v>
      </c>
      <c r="H23" s="18">
        <v>72.3</v>
      </c>
    </row>
    <row r="24" spans="1:8" s="1" customFormat="1" ht="16.5">
      <c r="A24" s="13" t="s">
        <v>68</v>
      </c>
      <c r="B24" s="25" t="s">
        <v>69</v>
      </c>
      <c r="C24" s="10">
        <v>3306.9</v>
      </c>
      <c r="D24" s="10">
        <v>2403.5</v>
      </c>
      <c r="E24" s="10">
        <v>1267.1</v>
      </c>
      <c r="F24" s="59">
        <f t="shared" si="0"/>
        <v>38.31685264144667</v>
      </c>
      <c r="G24" s="59">
        <f t="shared" si="1"/>
        <v>52.718951529020174</v>
      </c>
      <c r="H24" s="9">
        <v>3919.8</v>
      </c>
    </row>
    <row r="25" spans="1:8" s="1" customFormat="1" ht="33">
      <c r="A25" s="13" t="s">
        <v>54</v>
      </c>
      <c r="B25" s="25" t="s">
        <v>115</v>
      </c>
      <c r="C25" s="10">
        <v>11261.5</v>
      </c>
      <c r="D25" s="10">
        <v>8399.3</v>
      </c>
      <c r="E25" s="10">
        <v>4729.5</v>
      </c>
      <c r="F25" s="59">
        <f t="shared" si="0"/>
        <v>41.99706966212317</v>
      </c>
      <c r="G25" s="59">
        <f t="shared" si="1"/>
        <v>56.30826378388676</v>
      </c>
      <c r="H25" s="9">
        <v>10187.9</v>
      </c>
    </row>
    <row r="26" spans="1:8" s="1" customFormat="1" ht="16.5">
      <c r="A26" s="13" t="s">
        <v>81</v>
      </c>
      <c r="B26" s="25" t="s">
        <v>82</v>
      </c>
      <c r="C26" s="10">
        <v>1895.4</v>
      </c>
      <c r="D26" s="10">
        <v>999.7</v>
      </c>
      <c r="E26" s="10"/>
      <c r="F26" s="59">
        <f t="shared" si="0"/>
        <v>0</v>
      </c>
      <c r="G26" s="59">
        <f t="shared" si="1"/>
        <v>0</v>
      </c>
      <c r="H26" s="9">
        <v>473.8</v>
      </c>
    </row>
    <row r="27" spans="1:8" s="6" customFormat="1" ht="33">
      <c r="A27" s="13" t="s">
        <v>58</v>
      </c>
      <c r="B27" s="25" t="s">
        <v>116</v>
      </c>
      <c r="C27" s="10">
        <v>555</v>
      </c>
      <c r="D27" s="10">
        <v>136.3</v>
      </c>
      <c r="E27" s="10">
        <v>45.1</v>
      </c>
      <c r="F27" s="59">
        <f t="shared" si="0"/>
        <v>8.126126126126126</v>
      </c>
      <c r="G27" s="59">
        <f t="shared" si="1"/>
        <v>33.08877476155539</v>
      </c>
      <c r="H27" s="9">
        <v>699.9</v>
      </c>
    </row>
    <row r="28" spans="1:8" s="1" customFormat="1" ht="16.5">
      <c r="A28" s="20" t="s">
        <v>21</v>
      </c>
      <c r="B28" s="11" t="s">
        <v>6</v>
      </c>
      <c r="C28" s="21">
        <f>SUM(C29:C31)</f>
        <v>29943.9</v>
      </c>
      <c r="D28" s="21">
        <f>SUM(D29:D31)</f>
        <v>19132.6</v>
      </c>
      <c r="E28" s="21">
        <f>SUM(E29:E31)</f>
        <v>12227.9</v>
      </c>
      <c r="F28" s="21">
        <f t="shared" si="0"/>
        <v>40.83603004284679</v>
      </c>
      <c r="G28" s="21">
        <f t="shared" si="1"/>
        <v>63.91133458076791</v>
      </c>
      <c r="H28" s="12">
        <f>SUM(H29:H31)</f>
        <v>11571.5</v>
      </c>
    </row>
    <row r="29" spans="1:8" s="1" customFormat="1" ht="16.5">
      <c r="A29" s="13" t="s">
        <v>31</v>
      </c>
      <c r="B29" s="25" t="s">
        <v>12</v>
      </c>
      <c r="C29" s="15">
        <v>1279.9</v>
      </c>
      <c r="D29" s="15">
        <v>782.2</v>
      </c>
      <c r="E29" s="15">
        <v>316.7</v>
      </c>
      <c r="F29" s="59">
        <f t="shared" si="0"/>
        <v>24.74412063442456</v>
      </c>
      <c r="G29" s="59">
        <f t="shared" si="1"/>
        <v>40.48836614676553</v>
      </c>
      <c r="H29" s="9">
        <v>270.3</v>
      </c>
    </row>
    <row r="30" spans="1:8" s="1" customFormat="1" ht="16.5">
      <c r="A30" s="13" t="s">
        <v>32</v>
      </c>
      <c r="B30" s="25" t="s">
        <v>13</v>
      </c>
      <c r="C30" s="10">
        <v>6229.8</v>
      </c>
      <c r="D30" s="10">
        <v>3077.8</v>
      </c>
      <c r="E30" s="10">
        <v>1732.8</v>
      </c>
      <c r="F30" s="59">
        <f t="shared" si="0"/>
        <v>27.81469710103053</v>
      </c>
      <c r="G30" s="59">
        <f t="shared" si="1"/>
        <v>56.2999545129638</v>
      </c>
      <c r="H30" s="9">
        <v>397.1</v>
      </c>
    </row>
    <row r="31" spans="1:8" s="6" customFormat="1" ht="16.5">
      <c r="A31" s="13" t="s">
        <v>60</v>
      </c>
      <c r="B31" s="25" t="s">
        <v>61</v>
      </c>
      <c r="C31" s="15">
        <v>22434.2</v>
      </c>
      <c r="D31" s="15">
        <v>15272.6</v>
      </c>
      <c r="E31" s="15">
        <v>10178.4</v>
      </c>
      <c r="F31" s="59">
        <f t="shared" si="0"/>
        <v>45.37001542288113</v>
      </c>
      <c r="G31" s="59">
        <f t="shared" si="1"/>
        <v>66.64484108796145</v>
      </c>
      <c r="H31" s="9">
        <v>10904.1</v>
      </c>
    </row>
    <row r="32" spans="1:8" s="1" customFormat="1" ht="16.5">
      <c r="A32" s="20" t="s">
        <v>17</v>
      </c>
      <c r="B32" s="11" t="s">
        <v>7</v>
      </c>
      <c r="C32" s="21">
        <f>SUM(C33:C37)</f>
        <v>229079.39999999997</v>
      </c>
      <c r="D32" s="21">
        <f>SUM(D33:D37)</f>
        <v>165676.9</v>
      </c>
      <c r="E32" s="21">
        <f>SUM(E33:E37)</f>
        <v>129903.40000000001</v>
      </c>
      <c r="F32" s="21">
        <f t="shared" si="0"/>
        <v>56.70671391665948</v>
      </c>
      <c r="G32" s="21">
        <f t="shared" si="1"/>
        <v>78.40767179975</v>
      </c>
      <c r="H32" s="21">
        <f>SUM(H33:H37)</f>
        <v>137346.1</v>
      </c>
    </row>
    <row r="33" spans="1:8" s="1" customFormat="1" ht="16.5">
      <c r="A33" s="13" t="s">
        <v>10</v>
      </c>
      <c r="B33" s="25" t="s">
        <v>14</v>
      </c>
      <c r="C33" s="10">
        <v>80908.3</v>
      </c>
      <c r="D33" s="10">
        <v>58530.9</v>
      </c>
      <c r="E33" s="10">
        <v>46808.9</v>
      </c>
      <c r="F33" s="59">
        <f t="shared" si="0"/>
        <v>57.854262170877405</v>
      </c>
      <c r="G33" s="59">
        <f t="shared" si="1"/>
        <v>79.97297154152764</v>
      </c>
      <c r="H33" s="9">
        <v>46689.7</v>
      </c>
    </row>
    <row r="34" spans="1:8" s="5" customFormat="1" ht="16.5">
      <c r="A34" s="13" t="s">
        <v>33</v>
      </c>
      <c r="B34" s="25" t="s">
        <v>149</v>
      </c>
      <c r="C34" s="10">
        <v>101856</v>
      </c>
      <c r="D34" s="10">
        <v>73307.4</v>
      </c>
      <c r="E34" s="10">
        <v>57970.8</v>
      </c>
      <c r="F34" s="59">
        <f t="shared" si="0"/>
        <v>56.91446748350613</v>
      </c>
      <c r="G34" s="59">
        <f t="shared" si="1"/>
        <v>79.0790561389437</v>
      </c>
      <c r="H34" s="9">
        <v>66261.1</v>
      </c>
    </row>
    <row r="35" spans="1:8" s="1" customFormat="1" ht="16.5">
      <c r="A35" s="13" t="s">
        <v>150</v>
      </c>
      <c r="B35" s="47" t="s">
        <v>151</v>
      </c>
      <c r="C35" s="48">
        <v>18878.4</v>
      </c>
      <c r="D35" s="48">
        <v>13779.5</v>
      </c>
      <c r="E35" s="48">
        <v>10520.6</v>
      </c>
      <c r="F35" s="59">
        <f t="shared" si="0"/>
        <v>55.72823968132893</v>
      </c>
      <c r="G35" s="59">
        <f t="shared" si="1"/>
        <v>76.34964984215684</v>
      </c>
      <c r="H35" s="46">
        <v>10432.3</v>
      </c>
    </row>
    <row r="36" spans="1:8" s="1" customFormat="1" ht="33">
      <c r="A36" s="13" t="s">
        <v>34</v>
      </c>
      <c r="B36" s="25" t="s">
        <v>64</v>
      </c>
      <c r="C36" s="10">
        <v>1992.3</v>
      </c>
      <c r="D36" s="10">
        <v>1736.6</v>
      </c>
      <c r="E36" s="10">
        <v>1329.4</v>
      </c>
      <c r="F36" s="59">
        <f t="shared" si="0"/>
        <v>66.7268985594539</v>
      </c>
      <c r="G36" s="59">
        <f t="shared" si="1"/>
        <v>76.5518829897501</v>
      </c>
      <c r="H36" s="9">
        <v>1656.4</v>
      </c>
    </row>
    <row r="37" spans="1:8" s="6" customFormat="1" ht="33">
      <c r="A37" s="13" t="s">
        <v>35</v>
      </c>
      <c r="B37" s="25" t="s">
        <v>117</v>
      </c>
      <c r="C37" s="10">
        <v>25444.4</v>
      </c>
      <c r="D37" s="10">
        <v>18322.5</v>
      </c>
      <c r="E37" s="10">
        <v>13273.7</v>
      </c>
      <c r="F37" s="59">
        <f t="shared" si="0"/>
        <v>52.1674710348839</v>
      </c>
      <c r="G37" s="59">
        <f t="shared" si="1"/>
        <v>72.44480829581117</v>
      </c>
      <c r="H37" s="9">
        <v>12306.6</v>
      </c>
    </row>
    <row r="38" spans="1:8" s="3" customFormat="1" ht="16.5">
      <c r="A38" s="20" t="s">
        <v>16</v>
      </c>
      <c r="B38" s="11" t="s">
        <v>78</v>
      </c>
      <c r="C38" s="21">
        <f>SUM(C39:C40)</f>
        <v>74524.3</v>
      </c>
      <c r="D38" s="21">
        <f>SUM(D39:D40)</f>
        <v>45645.799999999996</v>
      </c>
      <c r="E38" s="21">
        <f>SUM(E39:E40)</f>
        <v>34898.7</v>
      </c>
      <c r="F38" s="21">
        <f t="shared" si="0"/>
        <v>46.82861831644175</v>
      </c>
      <c r="G38" s="21">
        <f t="shared" si="1"/>
        <v>76.45544606513633</v>
      </c>
      <c r="H38" s="12">
        <f>SUM(H39:H40)</f>
        <v>30017.6</v>
      </c>
    </row>
    <row r="39" spans="1:8" s="1" customFormat="1" ht="16.5">
      <c r="A39" s="13" t="s">
        <v>11</v>
      </c>
      <c r="B39" s="25" t="s">
        <v>36</v>
      </c>
      <c r="C39" s="10">
        <v>62943</v>
      </c>
      <c r="D39" s="10">
        <v>37402.7</v>
      </c>
      <c r="E39" s="10">
        <v>28509.7</v>
      </c>
      <c r="F39" s="59">
        <f t="shared" si="0"/>
        <v>45.29447277695693</v>
      </c>
      <c r="G39" s="59">
        <f t="shared" si="1"/>
        <v>76.22364160876087</v>
      </c>
      <c r="H39" s="9">
        <v>24533.6</v>
      </c>
    </row>
    <row r="40" spans="1:8" s="6" customFormat="1" ht="33">
      <c r="A40" s="13" t="s">
        <v>40</v>
      </c>
      <c r="B40" s="14" t="s">
        <v>118</v>
      </c>
      <c r="C40" s="10">
        <v>11581.3</v>
      </c>
      <c r="D40" s="10">
        <v>8243.1</v>
      </c>
      <c r="E40" s="10">
        <v>6389</v>
      </c>
      <c r="F40" s="59">
        <f t="shared" si="0"/>
        <v>55.16651843920803</v>
      </c>
      <c r="G40" s="59">
        <f t="shared" si="1"/>
        <v>77.50724848661305</v>
      </c>
      <c r="H40" s="9">
        <v>5484</v>
      </c>
    </row>
    <row r="41" spans="1:8" s="6" customFormat="1" ht="16.5">
      <c r="A41" s="20" t="s">
        <v>37</v>
      </c>
      <c r="B41" s="11" t="s">
        <v>8</v>
      </c>
      <c r="C41" s="21">
        <f>SUM(C43+C44+C45+C42)</f>
        <v>11916.400000000001</v>
      </c>
      <c r="D41" s="21">
        <f>SUM(D43+D44+D45+D42)</f>
        <v>4842.1</v>
      </c>
      <c r="E41" s="21">
        <f>SUM(E43+E44+E45+E42)</f>
        <v>3343.6</v>
      </c>
      <c r="F41" s="21">
        <f t="shared" si="0"/>
        <v>28.058809707629816</v>
      </c>
      <c r="G41" s="21">
        <f t="shared" si="1"/>
        <v>69.05268375291712</v>
      </c>
      <c r="H41" s="12">
        <f>SUM(H42:H45)</f>
        <v>5464.900000000001</v>
      </c>
    </row>
    <row r="42" spans="1:8" s="1" customFormat="1" ht="16.5">
      <c r="A42" s="13" t="s">
        <v>79</v>
      </c>
      <c r="B42" s="25" t="s">
        <v>104</v>
      </c>
      <c r="C42" s="10">
        <v>3696.7</v>
      </c>
      <c r="D42" s="10">
        <v>2473.5</v>
      </c>
      <c r="E42" s="10">
        <v>1882.6</v>
      </c>
      <c r="F42" s="59">
        <f t="shared" si="0"/>
        <v>50.926502015310945</v>
      </c>
      <c r="G42" s="59">
        <f t="shared" si="1"/>
        <v>76.11077420658985</v>
      </c>
      <c r="H42" s="9">
        <v>1807.9</v>
      </c>
    </row>
    <row r="43" spans="1:8" s="1" customFormat="1" ht="33">
      <c r="A43" s="13" t="s">
        <v>49</v>
      </c>
      <c r="B43" s="25" t="s">
        <v>119</v>
      </c>
      <c r="C43" s="10">
        <v>1737.3</v>
      </c>
      <c r="D43" s="10">
        <v>496.6</v>
      </c>
      <c r="E43" s="10">
        <v>230.1</v>
      </c>
      <c r="F43" s="59">
        <f t="shared" si="0"/>
        <v>13.244690036263169</v>
      </c>
      <c r="G43" s="59">
        <f t="shared" si="1"/>
        <v>46.33507853403141</v>
      </c>
      <c r="H43" s="9">
        <v>2452.8</v>
      </c>
    </row>
    <row r="44" spans="1:8" s="1" customFormat="1" ht="16.5">
      <c r="A44" s="13" t="s">
        <v>55</v>
      </c>
      <c r="B44" s="25" t="s">
        <v>62</v>
      </c>
      <c r="C44" s="10">
        <v>6129.1</v>
      </c>
      <c r="D44" s="10">
        <v>1546.8</v>
      </c>
      <c r="E44" s="10">
        <v>1002.2</v>
      </c>
      <c r="F44" s="59">
        <f t="shared" si="0"/>
        <v>16.35150348338255</v>
      </c>
      <c r="G44" s="59">
        <f t="shared" si="1"/>
        <v>64.7918282906646</v>
      </c>
      <c r="H44" s="9">
        <v>986.2</v>
      </c>
    </row>
    <row r="45" spans="1:8" s="8" customFormat="1" ht="33">
      <c r="A45" s="13" t="s">
        <v>67</v>
      </c>
      <c r="B45" s="25" t="s">
        <v>120</v>
      </c>
      <c r="C45" s="10">
        <v>353.3</v>
      </c>
      <c r="D45" s="10">
        <v>325.2</v>
      </c>
      <c r="E45" s="10">
        <v>228.7</v>
      </c>
      <c r="F45" s="59">
        <f t="shared" si="0"/>
        <v>64.7325219360317</v>
      </c>
      <c r="G45" s="59">
        <f t="shared" si="1"/>
        <v>70.3259532595326</v>
      </c>
      <c r="H45" s="9">
        <v>218</v>
      </c>
    </row>
    <row r="46" spans="1:8" s="1" customFormat="1" ht="16.5">
      <c r="A46" s="20" t="s">
        <v>65</v>
      </c>
      <c r="B46" s="11" t="s">
        <v>59</v>
      </c>
      <c r="C46" s="21">
        <f>SUM(C47)</f>
        <v>52886.3</v>
      </c>
      <c r="D46" s="21">
        <f>SUM(D47)</f>
        <v>37061.9</v>
      </c>
      <c r="E46" s="21">
        <f>SUM(E47)</f>
        <v>29079.3</v>
      </c>
      <c r="F46" s="21">
        <f t="shared" si="0"/>
        <v>54.98456121906807</v>
      </c>
      <c r="G46" s="21">
        <f t="shared" si="1"/>
        <v>78.46143883610931</v>
      </c>
      <c r="H46" s="12">
        <f>SUM(H47)</f>
        <v>26398.5</v>
      </c>
    </row>
    <row r="47" spans="1:8" s="8" customFormat="1" ht="16.5">
      <c r="A47" s="13" t="s">
        <v>71</v>
      </c>
      <c r="B47" s="25" t="s">
        <v>72</v>
      </c>
      <c r="C47" s="10">
        <v>52886.3</v>
      </c>
      <c r="D47" s="10">
        <v>37061.9</v>
      </c>
      <c r="E47" s="10">
        <v>29079.3</v>
      </c>
      <c r="F47" s="59">
        <f t="shared" si="0"/>
        <v>54.98456121906807</v>
      </c>
      <c r="G47" s="59">
        <f t="shared" si="1"/>
        <v>78.46143883610931</v>
      </c>
      <c r="H47" s="9">
        <v>26398.5</v>
      </c>
    </row>
    <row r="48" spans="1:8" s="1" customFormat="1" ht="33">
      <c r="A48" s="20" t="s">
        <v>73</v>
      </c>
      <c r="B48" s="11" t="s">
        <v>74</v>
      </c>
      <c r="C48" s="21">
        <f>SUM(C49:C50)</f>
        <v>5287.8</v>
      </c>
      <c r="D48" s="21">
        <f>SUM(D49:D50)</f>
        <v>3165.5</v>
      </c>
      <c r="E48" s="21">
        <f>SUM(E49:E50)</f>
        <v>2881.8</v>
      </c>
      <c r="F48" s="21">
        <f t="shared" si="0"/>
        <v>54.49903551571542</v>
      </c>
      <c r="G48" s="21">
        <f t="shared" si="1"/>
        <v>91.03775075027643</v>
      </c>
      <c r="H48" s="12">
        <f>SUM(H49:H50)</f>
        <v>2615.8999999999996</v>
      </c>
    </row>
    <row r="49" spans="1:8" s="1" customFormat="1" ht="16.5">
      <c r="A49" s="13" t="s">
        <v>75</v>
      </c>
      <c r="B49" s="25" t="s">
        <v>63</v>
      </c>
      <c r="C49" s="10">
        <v>2669.8</v>
      </c>
      <c r="D49" s="10">
        <v>1613.1</v>
      </c>
      <c r="E49" s="10">
        <v>1507.3</v>
      </c>
      <c r="F49" s="59">
        <f t="shared" si="0"/>
        <v>56.45741254026518</v>
      </c>
      <c r="G49" s="59">
        <f t="shared" si="1"/>
        <v>93.44120017357884</v>
      </c>
      <c r="H49" s="9">
        <v>1336.6</v>
      </c>
    </row>
    <row r="50" spans="1:8" s="1" customFormat="1" ht="72" customHeight="1">
      <c r="A50" s="13" t="s">
        <v>76</v>
      </c>
      <c r="B50" s="25" t="s">
        <v>84</v>
      </c>
      <c r="C50" s="10">
        <v>2618</v>
      </c>
      <c r="D50" s="10">
        <v>1552.4</v>
      </c>
      <c r="E50" s="10">
        <v>1374.5</v>
      </c>
      <c r="F50" s="59">
        <f t="shared" si="0"/>
        <v>52.501909854851036</v>
      </c>
      <c r="G50" s="59">
        <f t="shared" si="1"/>
        <v>88.54032465859314</v>
      </c>
      <c r="H50" s="9">
        <v>1279.3</v>
      </c>
    </row>
    <row r="51" spans="1:8" s="1" customFormat="1" ht="66">
      <c r="A51" s="20" t="s">
        <v>173</v>
      </c>
      <c r="B51" s="11" t="s">
        <v>174</v>
      </c>
      <c r="C51" s="21">
        <f>SUM(C52)</f>
        <v>11.2</v>
      </c>
      <c r="D51" s="21">
        <f>SUM(D52)</f>
        <v>8.4</v>
      </c>
      <c r="E51" s="21">
        <f>SUM(E52)</f>
        <v>6.5</v>
      </c>
      <c r="F51" s="21">
        <f t="shared" si="0"/>
        <v>58.03571428571429</v>
      </c>
      <c r="G51" s="21">
        <f t="shared" si="1"/>
        <v>77.38095238095238</v>
      </c>
      <c r="H51" s="21">
        <f>SUM(H52)</f>
        <v>0</v>
      </c>
    </row>
    <row r="52" spans="1:8" s="8" customFormat="1" ht="33">
      <c r="A52" s="13" t="s">
        <v>175</v>
      </c>
      <c r="B52" s="25" t="s">
        <v>176</v>
      </c>
      <c r="C52" s="10">
        <v>11.2</v>
      </c>
      <c r="D52" s="10">
        <v>8.4</v>
      </c>
      <c r="E52" s="10">
        <v>6.5</v>
      </c>
      <c r="F52" s="59">
        <f t="shared" si="0"/>
        <v>58.03571428571429</v>
      </c>
      <c r="G52" s="59">
        <f t="shared" si="1"/>
        <v>77.38095238095238</v>
      </c>
      <c r="H52" s="9"/>
    </row>
    <row r="53" spans="1:8" s="4" customFormat="1" ht="16.5">
      <c r="A53" s="20" t="s">
        <v>38</v>
      </c>
      <c r="B53" s="11" t="s">
        <v>39</v>
      </c>
      <c r="C53" s="21">
        <f>SUM(C5+C14+C16+C20+C28+C32+C38+C41+C46+C48+C51)</f>
        <v>575693.9</v>
      </c>
      <c r="D53" s="21">
        <f>SUM(D5+D14+D16+D20+D28+D32+D38+D41+D46+D48+D51)</f>
        <v>409536.3</v>
      </c>
      <c r="E53" s="21">
        <f>SUM(E5+E14+E16+E20+E28+E32+E38+E41+E46+E48+E51)</f>
        <v>325307.69999999995</v>
      </c>
      <c r="F53" s="21">
        <f t="shared" si="0"/>
        <v>56.50706043611022</v>
      </c>
      <c r="G53" s="21">
        <f t="shared" si="1"/>
        <v>79.43317845084795</v>
      </c>
      <c r="H53" s="21">
        <f>SUM(H5+H14+H16+H20+H28+H32+H38+H41+H46+H48)</f>
        <v>290502.4</v>
      </c>
    </row>
    <row r="54" spans="1:8" s="3" customFormat="1" ht="16.5">
      <c r="A54" s="13" t="s">
        <v>20</v>
      </c>
      <c r="B54" s="25" t="s">
        <v>164</v>
      </c>
      <c r="C54" s="10">
        <v>97988.1</v>
      </c>
      <c r="D54" s="10">
        <v>66882.1</v>
      </c>
      <c r="E54" s="10">
        <v>46715.8</v>
      </c>
      <c r="F54" s="59">
        <f t="shared" si="0"/>
        <v>47.674972777306635</v>
      </c>
      <c r="G54" s="59">
        <f t="shared" si="1"/>
        <v>69.84798623248972</v>
      </c>
      <c r="H54" s="19">
        <v>32521</v>
      </c>
    </row>
    <row r="55" spans="1:8" s="7" customFormat="1" ht="17.25">
      <c r="A55" s="75" t="s">
        <v>9</v>
      </c>
      <c r="B55" s="75"/>
      <c r="C55" s="21">
        <f>C53</f>
        <v>575693.9</v>
      </c>
      <c r="D55" s="21">
        <f>D53</f>
        <v>409536.3</v>
      </c>
      <c r="E55" s="21">
        <f>E53</f>
        <v>325307.69999999995</v>
      </c>
      <c r="F55" s="21">
        <f t="shared" si="0"/>
        <v>56.50706043611022</v>
      </c>
      <c r="G55" s="21">
        <f t="shared" si="1"/>
        <v>79.43317845084795</v>
      </c>
      <c r="H55" s="12">
        <f>H53</f>
        <v>290502.4</v>
      </c>
    </row>
    <row r="56" spans="1:8" ht="16.5">
      <c r="A56" s="63" t="s">
        <v>41</v>
      </c>
      <c r="B56" s="22" t="s">
        <v>15</v>
      </c>
      <c r="C56" s="21">
        <f>SUM(Доходы!C41-Расходы!C53)</f>
        <v>-16605.599999999977</v>
      </c>
      <c r="D56" s="21">
        <f>SUM(Доходы!D41-Расходы!D53)</f>
        <v>-13315.799999999988</v>
      </c>
      <c r="E56" s="21">
        <f>SUM(Доходы!E41-Расходы!E53)</f>
        <v>10887.500000000058</v>
      </c>
      <c r="F56" s="21">
        <f t="shared" si="0"/>
        <v>-65.56523100640791</v>
      </c>
      <c r="G56" s="21">
        <f t="shared" si="1"/>
        <v>-81.76376935670457</v>
      </c>
      <c r="H56" s="21">
        <f>SUM(Доходы!H41-Расходы!H55)</f>
        <v>4448.799999999988</v>
      </c>
    </row>
    <row r="57" spans="1:8" s="2" customFormat="1" ht="33">
      <c r="A57" s="23" t="s">
        <v>50</v>
      </c>
      <c r="B57" s="24" t="s">
        <v>42</v>
      </c>
      <c r="C57" s="21">
        <f>SUM(-C56)</f>
        <v>16605.599999999977</v>
      </c>
      <c r="D57" s="21">
        <f>SUM(-D56)</f>
        <v>13315.799999999988</v>
      </c>
      <c r="E57" s="21">
        <f>SUM(-E56)</f>
        <v>-10887.500000000058</v>
      </c>
      <c r="F57" s="21">
        <f t="shared" si="0"/>
        <v>-65.56523100640791</v>
      </c>
      <c r="G57" s="21">
        <f t="shared" si="1"/>
        <v>-81.76376935670457</v>
      </c>
      <c r="H57" s="21">
        <f>SUM(-H56)</f>
        <v>-4448.799999999988</v>
      </c>
    </row>
    <row r="58" spans="2:8" ht="12.75">
      <c r="B58"/>
      <c r="C58"/>
      <c r="D58"/>
      <c r="E58"/>
      <c r="F58"/>
      <c r="G58"/>
      <c r="H58"/>
    </row>
    <row r="59" spans="2:8" ht="12" customHeight="1">
      <c r="B59"/>
      <c r="C59"/>
      <c r="D59"/>
      <c r="E59"/>
      <c r="F59"/>
      <c r="G59"/>
      <c r="H59"/>
    </row>
  </sheetData>
  <sheetProtection/>
  <mergeCells count="12">
    <mergeCell ref="A1:H1"/>
    <mergeCell ref="A2:A4"/>
    <mergeCell ref="B2:B4"/>
    <mergeCell ref="E2:E4"/>
    <mergeCell ref="H2:H4"/>
    <mergeCell ref="C2:D2"/>
    <mergeCell ref="C3:C4"/>
    <mergeCell ref="A55:B55"/>
    <mergeCell ref="D3:D4"/>
    <mergeCell ref="F2:G2"/>
    <mergeCell ref="F3:F4"/>
    <mergeCell ref="G3:G4"/>
  </mergeCells>
  <printOptions gridLines="1"/>
  <pageMargins left="0.7086614173228347" right="0.7086614173228347" top="0.29" bottom="0.25" header="0.31496062992125984" footer="0.31496062992125984"/>
  <pageSetup fitToHeight="0" fitToWidth="1" horizontalDpi="600" verticalDpi="600" orientation="portrait" paperSize="9" scale="64" r:id="rId1"/>
  <rowBreaks count="2" manualBreakCount="2">
    <brk id="47" max="7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2018-08-09T12:15:56Z</cp:lastPrinted>
  <dcterms:created xsi:type="dcterms:W3CDTF">2000-06-09T05:06:32Z</dcterms:created>
  <dcterms:modified xsi:type="dcterms:W3CDTF">2018-11-23T06:31:12Z</dcterms:modified>
  <cp:category/>
  <cp:version/>
  <cp:contentType/>
  <cp:contentStatus/>
</cp:coreProperties>
</file>