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960" windowWidth="11760" windowHeight="2580" activeTab="0"/>
  </bookViews>
  <sheets>
    <sheet name="Доходы" sheetId="1" r:id="rId1"/>
    <sheet name="Расходы" sheetId="2" r:id="rId2"/>
  </sheets>
  <definedNames>
    <definedName name="_xlnm.Print_Area" localSheetId="1">'Расходы'!$A$1:$H$58</definedName>
  </definedNames>
  <calcPr fullCalcOnLoad="1"/>
</workbook>
</file>

<file path=xl/sharedStrings.xml><?xml version="1.0" encoding="utf-8"?>
<sst xmlns="http://schemas.openxmlformats.org/spreadsheetml/2006/main" count="204" uniqueCount="191">
  <si>
    <t>Налоги на имущество</t>
  </si>
  <si>
    <t>Земельный налог</t>
  </si>
  <si>
    <t>Государственная пошлина</t>
  </si>
  <si>
    <t>Прочие неналоговые доходы</t>
  </si>
  <si>
    <t>Наименование  показателей</t>
  </si>
  <si>
    <t xml:space="preserve">0 1 0 0 </t>
  </si>
  <si>
    <t>Жилищно-коммунальное х-во</t>
  </si>
  <si>
    <t>Образование</t>
  </si>
  <si>
    <t>Социальная политика</t>
  </si>
  <si>
    <t xml:space="preserve">В с е г о     р а с х о д о в </t>
  </si>
  <si>
    <t>0 7 0 1</t>
  </si>
  <si>
    <t>0 8 0 1</t>
  </si>
  <si>
    <t>Жилищное хозяйство</t>
  </si>
  <si>
    <t>Коммунальное хозяйство</t>
  </si>
  <si>
    <t>Дошкольное образование</t>
  </si>
  <si>
    <t xml:space="preserve">     профицит(+);дефицит(-)</t>
  </si>
  <si>
    <t>0 8 0 0</t>
  </si>
  <si>
    <t>0 7 0 0</t>
  </si>
  <si>
    <t>Налог на доходы физических лиц</t>
  </si>
  <si>
    <t>Доходы  от аренды имущества</t>
  </si>
  <si>
    <t>3 2 9 0</t>
  </si>
  <si>
    <t xml:space="preserve">0 5 0 0 </t>
  </si>
  <si>
    <t>Единый сельскохозяйственный налог</t>
  </si>
  <si>
    <t>Арендная плата за земли</t>
  </si>
  <si>
    <t>Национальная экономика</t>
  </si>
  <si>
    <t xml:space="preserve">0 4 0 0 </t>
  </si>
  <si>
    <t>0 3 0 0</t>
  </si>
  <si>
    <t xml:space="preserve">0 3 1 0 </t>
  </si>
  <si>
    <t>0 1 1 3</t>
  </si>
  <si>
    <t>Резервные фонды</t>
  </si>
  <si>
    <t>0 4 0 5</t>
  </si>
  <si>
    <t>0 5 0 1</t>
  </si>
  <si>
    <t>0 5 0 2</t>
  </si>
  <si>
    <t>0 7 0 2</t>
  </si>
  <si>
    <t>0 7 0 7</t>
  </si>
  <si>
    <t>0 7 0 9</t>
  </si>
  <si>
    <t xml:space="preserve">Культура </t>
  </si>
  <si>
    <t>1 0 0 0</t>
  </si>
  <si>
    <t xml:space="preserve">9 6 0 0 </t>
  </si>
  <si>
    <t>И т о г о  расходов</t>
  </si>
  <si>
    <t>0 8 0 4</t>
  </si>
  <si>
    <t>7 9 0 0</t>
  </si>
  <si>
    <t>Итого источник. внутренн. финанс.</t>
  </si>
  <si>
    <t>Общегосударственные вопросы</t>
  </si>
  <si>
    <t>Налоги на совокупный доход</t>
  </si>
  <si>
    <t xml:space="preserve">0 1 0 3 </t>
  </si>
  <si>
    <t>0 1 0 4</t>
  </si>
  <si>
    <t>0 4 0 1</t>
  </si>
  <si>
    <t>Общеэкономические вопросы</t>
  </si>
  <si>
    <t>1 0 0 3</t>
  </si>
  <si>
    <t>90 00 00 0000</t>
  </si>
  <si>
    <t>0 3 0 9</t>
  </si>
  <si>
    <t xml:space="preserve">0 2 0 0 </t>
  </si>
  <si>
    <t>Национальная оборона</t>
  </si>
  <si>
    <t>0 4 0 9</t>
  </si>
  <si>
    <t>1 0 0 4</t>
  </si>
  <si>
    <t>Наименование показателей</t>
  </si>
  <si>
    <t xml:space="preserve">% выполнения </t>
  </si>
  <si>
    <t>0 2 0 3</t>
  </si>
  <si>
    <t>0 4 1 2</t>
  </si>
  <si>
    <t>Физическая культура и спорт</t>
  </si>
  <si>
    <t>0 5 0 3</t>
  </si>
  <si>
    <t>Благоустройство</t>
  </si>
  <si>
    <t>Охрана семьи и детства</t>
  </si>
  <si>
    <t>Телевидение и радиовещание</t>
  </si>
  <si>
    <t>Молодежная политика и оздоровление детей</t>
  </si>
  <si>
    <t>1 1 0 0</t>
  </si>
  <si>
    <t>0 1 0 6</t>
  </si>
  <si>
    <t>в т.ч.школы</t>
  </si>
  <si>
    <t>Общее образование всего:</t>
  </si>
  <si>
    <t>1 0 0 6</t>
  </si>
  <si>
    <t>0 4 0 8</t>
  </si>
  <si>
    <t>Транспорт</t>
  </si>
  <si>
    <t>план на 2010 год</t>
  </si>
  <si>
    <t>0 1 1 1</t>
  </si>
  <si>
    <t xml:space="preserve">1 1 0 2 </t>
  </si>
  <si>
    <t>Массовый спорт</t>
  </si>
  <si>
    <t xml:space="preserve">1 2 0 0 </t>
  </si>
  <si>
    <t>Средства массовой информации</t>
  </si>
  <si>
    <t xml:space="preserve">1 2 0 1 </t>
  </si>
  <si>
    <t>1 2 0 2</t>
  </si>
  <si>
    <t>Возврат остатков субсидий и субвенций</t>
  </si>
  <si>
    <t>Культура, кинематография</t>
  </si>
  <si>
    <t>0 4 0 6</t>
  </si>
  <si>
    <t>Водное хозяйство</t>
  </si>
  <si>
    <t>0 1  0 7</t>
  </si>
  <si>
    <t>1 0 0 1</t>
  </si>
  <si>
    <t>Обеспечение проведения выборов и референдумов</t>
  </si>
  <si>
    <t>0 4 1 0</t>
  </si>
  <si>
    <t>Связь и информатика</t>
  </si>
  <si>
    <t>Выполнено</t>
  </si>
  <si>
    <t>Налоговые доходы</t>
  </si>
  <si>
    <t>Неналоговые доходы</t>
  </si>
  <si>
    <t>Периодическая печать и издательства</t>
  </si>
  <si>
    <t>Итого внутренних оборотов</t>
  </si>
  <si>
    <t>Доходы бюджета от возврата остатков</t>
  </si>
  <si>
    <t>2 18 00000 00 0000 000</t>
  </si>
  <si>
    <t>Иные межбюджетные трансферты</t>
  </si>
  <si>
    <t>0 5 0 5</t>
  </si>
  <si>
    <t>Другие вопросы в области ЖКХ</t>
  </si>
  <si>
    <t xml:space="preserve">0 6 0 0 </t>
  </si>
  <si>
    <t>Охрана окружающей среды</t>
  </si>
  <si>
    <t>0 6 0 2</t>
  </si>
  <si>
    <t>Сбор,удаление отходов и очистка сточных вод</t>
  </si>
  <si>
    <t>2 07 00000 00 0000 180</t>
  </si>
  <si>
    <t>Прочие безвозмездные поступления</t>
  </si>
  <si>
    <t>2 04 00000 00 0000 180</t>
  </si>
  <si>
    <t>Безвозмездные поступления негосударственных организаций</t>
  </si>
  <si>
    <t>0 1 0 5</t>
  </si>
  <si>
    <t>Судебная система</t>
  </si>
  <si>
    <t>1 11 01000 00 0000 120</t>
  </si>
  <si>
    <t>Доходы в виде прибыли (дивиденты)</t>
  </si>
  <si>
    <t>Задолженность и перерасчеты</t>
  </si>
  <si>
    <t>1 09 00000 00 0000 000</t>
  </si>
  <si>
    <t>Выполнено в 2015 году</t>
  </si>
  <si>
    <t>на год</t>
  </si>
  <si>
    <t>на отчетный период</t>
  </si>
  <si>
    <t>к годовому плану</t>
  </si>
  <si>
    <t>к отчетному периоду</t>
  </si>
  <si>
    <t>-</t>
  </si>
  <si>
    <t>План на 2016г.</t>
  </si>
  <si>
    <t>План на  2016 год</t>
  </si>
  <si>
    <t xml:space="preserve">                          И Н Ф О Р М А Ц И Я                    </t>
  </si>
  <si>
    <t>ОБ ИСПОЛНЕНИИ БЮДЖЕТА ШАРАНГСКОГО МУНИЦИПАЛЬНОГО РАЙОНА</t>
  </si>
  <si>
    <t>РАСХОДЫ</t>
  </si>
  <si>
    <t>КБК</t>
  </si>
  <si>
    <t>Доходы бюджета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</si>
  <si>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</si>
  <si>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</si>
  <si>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 на имущество  физических лиц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</si>
  <si>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</si>
  <si>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</si>
  <si>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</si>
  <si>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</si>
  <si>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РФ</t>
  </si>
  <si>
    <t xml:space="preserve">Безвозмездные поступления </t>
  </si>
  <si>
    <t>Дотации бюджетам бюджетной системы РФ</t>
  </si>
  <si>
    <t>Субсидии бюджетам бюджетной системы РФ</t>
  </si>
  <si>
    <t>Субвенции бюджетам бюджетной системы РФ</t>
  </si>
  <si>
    <t>Пенсионное обеспечение</t>
  </si>
  <si>
    <t>Доходы от использования имущества, находящегося  в государственной и муниципальной собственности</t>
  </si>
  <si>
    <t>Налоги на товары (работы, услуги), реализуемые на территории РФ</t>
  </si>
  <si>
    <t>Прочие доходы от использования имущества и прав,находящихся в государственой и муниципальной собственности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</si>
  <si>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</si>
  <si>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</si>
  <si>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Функционирование местных администраций</t>
  </si>
  <si>
    <t>Обеспечение деятельности финансовых органов</t>
  </si>
  <si>
    <t>Мобилизационная и вневойсковая подготовка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</si>
  <si>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</si>
  <si>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Обеспечение пожарной безопасности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</si>
  <si>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</si>
  <si>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</si>
  <si>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</si>
  <si>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образования</t>
  </si>
  <si>
    <t xml:space="preserve">Другие вопросы в области культуры, кинематографии </t>
  </si>
  <si>
    <t>Социальное обеспечение населения</t>
  </si>
  <si>
    <t>Другие вопросы в области социальной политики</t>
  </si>
  <si>
    <r>
      <t xml:space="preserve">В с е г о     д о х о д о в   </t>
    </r>
    <r>
      <rPr>
        <b/>
        <i/>
        <u val="single"/>
        <sz val="12"/>
        <rFont val="Times New Roman"/>
        <family val="1"/>
      </rPr>
      <t>в том числе:</t>
    </r>
  </si>
  <si>
    <t xml:space="preserve">1 00 00000 00 0000 </t>
  </si>
  <si>
    <t xml:space="preserve">1 01 00000 00 0000 </t>
  </si>
  <si>
    <t xml:space="preserve">1 03 00000 00 0000 </t>
  </si>
  <si>
    <t xml:space="preserve">1 05 00000 00 0000 </t>
  </si>
  <si>
    <t xml:space="preserve">1 05 02000 02 0000 </t>
  </si>
  <si>
    <t>1 05 03000 01 0000</t>
  </si>
  <si>
    <t xml:space="preserve">1 05 04000 02 0000 </t>
  </si>
  <si>
    <t xml:space="preserve">1 06 00000 00 0000 </t>
  </si>
  <si>
    <t xml:space="preserve">1 06 01000 00 0000 </t>
  </si>
  <si>
    <t xml:space="preserve">1 06 06000 00 0000 </t>
  </si>
  <si>
    <t xml:space="preserve">1 08 00000 00 0000 </t>
  </si>
  <si>
    <t xml:space="preserve">1 11 00000 00 0000 </t>
  </si>
  <si>
    <t xml:space="preserve">1 11 05010 00 0000 </t>
  </si>
  <si>
    <t xml:space="preserve">1 11 05030 00 0000 </t>
  </si>
  <si>
    <t xml:space="preserve">1 11 09000 00 0000 </t>
  </si>
  <si>
    <t xml:space="preserve">1 12 00000 00 0000 </t>
  </si>
  <si>
    <t xml:space="preserve">1 13 00000 00 0000 </t>
  </si>
  <si>
    <t xml:space="preserve">1 14 00000 00 0000 </t>
  </si>
  <si>
    <t xml:space="preserve">1 16 00000 00 0000 </t>
  </si>
  <si>
    <t xml:space="preserve">1 17 00000 00 0000 </t>
  </si>
  <si>
    <t xml:space="preserve">2 00 00000 00 0000 </t>
  </si>
  <si>
    <t xml:space="preserve">2 02 00000 00 0000 </t>
  </si>
  <si>
    <t xml:space="preserve">2 02 01000 00 0000 </t>
  </si>
  <si>
    <t xml:space="preserve">2 02 02000 00 0000 </t>
  </si>
  <si>
    <t xml:space="preserve">2 02 03000 00 0000 </t>
  </si>
  <si>
    <t>2 19 00000 00 0000</t>
  </si>
  <si>
    <t>Тыс.руб.</t>
  </si>
  <si>
    <t>ДОХОДЫ</t>
  </si>
  <si>
    <t xml:space="preserve">2 02 04000 00 0000 </t>
  </si>
  <si>
    <t>Национальная безопасность и правоохранительная  деятельность</t>
  </si>
  <si>
    <t>в т.ч.финансовая поддержка сельхозтоваропроизводителеей</t>
  </si>
  <si>
    <t>ДЮКФП, ДДТ, школа искусств</t>
  </si>
  <si>
    <t xml:space="preserve">на 01.07.2016  года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</si>
</sst>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"/>
    <numFmt numFmtId="174" formatCode="0.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#,##0.000"/>
    <numFmt numFmtId="181" formatCode="#,##0.0"/>
    <numFmt numFmtId="182" formatCode="0.0000000000"/>
    <numFmt numFmtId="183" formatCode="?"/>
    <numFmt numFmtId="184" formatCode="#,##0.0000"/>
    <numFmt numFmtId="185" formatCode="_-* #,##0.000\ _р_._-;\-* #,##0.000\ _р_._-;_-* &quot;-&quot;??\ _р_._-;_-@_-"/>
    <numFmt numFmtId="186" formatCode="_-* #,##0.0\ _р_._-;\-* #,##0.0\ _р_._-;_-* &quot;-&quot;??\ _р_._-;_-@_-"/>
    <numFmt numFmtId="187" formatCode="_-* #,##0\ _р_._-;\-* #,##0\ _р_._-;_-* &quot;-&quot;??\ _р_._-;_-@_-"/>
    <numFmt numFmtId="188" formatCode="_-* #,##0.0000\ _р_._-;\-* #,##0.0000\ _р_._-;_-* &quot;-&quot;??\ _р_._-;_-@_-"/>
    <numFmt numFmtId="189" formatCode="#,##0_ ;\-#,##0\ "/>
    <numFmt numFmtId="190" formatCode="_-* #,##0.0_р_._-;\-* #,##0.0_р_._-;_-* &quot;-&quot;?_р_._-;_-@_-"/>
    <numFmt numFmtId="191" formatCode="#,##0.0_ ;\-#,##0.0\ 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7"/>
      <name val="Arial Cyr"/>
      <family val="0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3" borderId="0" applyNumberFormat="0" applyBorder="0" applyAlignment="0" applyProtection="0"/>
    <xf numFmtId="0" fontId="50" fillId="7" borderId="0" applyNumberFormat="0" applyBorder="0" applyAlignment="0" applyProtection="0"/>
    <xf numFmtId="0" fontId="12" fillId="3" borderId="0" applyNumberFormat="0" applyBorder="0" applyAlignment="0" applyProtection="0"/>
    <xf numFmtId="0" fontId="50" fillId="8" borderId="0" applyNumberFormat="0" applyBorder="0" applyAlignment="0" applyProtection="0"/>
    <xf numFmtId="0" fontId="12" fillId="3" borderId="0" applyNumberFormat="0" applyBorder="0" applyAlignment="0" applyProtection="0"/>
    <xf numFmtId="0" fontId="50" fillId="9" borderId="0" applyNumberFormat="0" applyBorder="0" applyAlignment="0" applyProtection="0"/>
    <xf numFmtId="0" fontId="12" fillId="5" borderId="0" applyNumberFormat="0" applyBorder="0" applyAlignment="0" applyProtection="0"/>
    <xf numFmtId="0" fontId="50" fillId="10" borderId="0" applyNumberFormat="0" applyBorder="0" applyAlignment="0" applyProtection="0"/>
    <xf numFmtId="0" fontId="12" fillId="5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50" fillId="12" borderId="0" applyNumberFormat="0" applyBorder="0" applyAlignment="0" applyProtection="0"/>
    <xf numFmtId="0" fontId="12" fillId="5" borderId="0" applyNumberFormat="0" applyBorder="0" applyAlignment="0" applyProtection="0"/>
    <xf numFmtId="0" fontId="50" fillId="13" borderId="0" applyNumberFormat="0" applyBorder="0" applyAlignment="0" applyProtection="0"/>
    <xf numFmtId="0" fontId="12" fillId="5" borderId="0" applyNumberFormat="0" applyBorder="0" applyAlignment="0" applyProtection="0"/>
    <xf numFmtId="0" fontId="50" fillId="14" borderId="0" applyNumberFormat="0" applyBorder="0" applyAlignment="0" applyProtection="0"/>
    <xf numFmtId="0" fontId="12" fillId="5" borderId="0" applyNumberFormat="0" applyBorder="0" applyAlignment="0" applyProtection="0"/>
    <xf numFmtId="0" fontId="50" fillId="15" borderId="0" applyNumberFormat="0" applyBorder="0" applyAlignment="0" applyProtection="0"/>
    <xf numFmtId="0" fontId="12" fillId="5" borderId="0" applyNumberFormat="0" applyBorder="0" applyAlignment="0" applyProtection="0"/>
    <xf numFmtId="0" fontId="51" fillId="16" borderId="0" applyNumberFormat="0" applyBorder="0" applyAlignment="0" applyProtection="0"/>
    <xf numFmtId="0" fontId="27" fillId="17" borderId="0" applyNumberFormat="0" applyBorder="0" applyAlignment="0" applyProtection="0"/>
    <xf numFmtId="0" fontId="51" fillId="18" borderId="0" applyNumberFormat="0" applyBorder="0" applyAlignment="0" applyProtection="0"/>
    <xf numFmtId="0" fontId="27" fillId="5" borderId="0" applyNumberFormat="0" applyBorder="0" applyAlignment="0" applyProtection="0"/>
    <xf numFmtId="0" fontId="51" fillId="19" borderId="0" applyNumberFormat="0" applyBorder="0" applyAlignment="0" applyProtection="0"/>
    <xf numFmtId="0" fontId="27" fillId="5" borderId="0" applyNumberFormat="0" applyBorder="0" applyAlignment="0" applyProtection="0"/>
    <xf numFmtId="0" fontId="51" fillId="20" borderId="0" applyNumberFormat="0" applyBorder="0" applyAlignment="0" applyProtection="0"/>
    <xf numFmtId="0" fontId="27" fillId="5" borderId="0" applyNumberFormat="0" applyBorder="0" applyAlignment="0" applyProtection="0"/>
    <xf numFmtId="0" fontId="51" fillId="21" borderId="0" applyNumberFormat="0" applyBorder="0" applyAlignment="0" applyProtection="0"/>
    <xf numFmtId="0" fontId="27" fillId="17" borderId="0" applyNumberFormat="0" applyBorder="0" applyAlignment="0" applyProtection="0"/>
    <xf numFmtId="0" fontId="51" fillId="22" borderId="0" applyNumberFormat="0" applyBorder="0" applyAlignment="0" applyProtection="0"/>
    <xf numFmtId="0" fontId="27" fillId="5" borderId="0" applyNumberFormat="0" applyBorder="0" applyAlignment="0" applyProtection="0"/>
    <xf numFmtId="0" fontId="51" fillId="23" borderId="0" applyNumberFormat="0" applyBorder="0" applyAlignment="0" applyProtection="0"/>
    <xf numFmtId="0" fontId="27" fillId="17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27" borderId="0" applyNumberFormat="0" applyBorder="0" applyAlignment="0" applyProtection="0"/>
    <xf numFmtId="0" fontId="51" fillId="28" borderId="0" applyNumberFormat="0" applyBorder="0" applyAlignment="0" applyProtection="0"/>
    <xf numFmtId="0" fontId="27" fillId="29" borderId="0" applyNumberFormat="0" applyBorder="0" applyAlignment="0" applyProtection="0"/>
    <xf numFmtId="0" fontId="51" fillId="30" borderId="0" applyNumberFormat="0" applyBorder="0" applyAlignment="0" applyProtection="0"/>
    <xf numFmtId="0" fontId="27" fillId="17" borderId="0" applyNumberFormat="0" applyBorder="0" applyAlignment="0" applyProtection="0"/>
    <xf numFmtId="0" fontId="51" fillId="31" borderId="0" applyNumberFormat="0" applyBorder="0" applyAlignment="0" applyProtection="0"/>
    <xf numFmtId="0" fontId="27" fillId="25" borderId="0" applyNumberFormat="0" applyBorder="0" applyAlignment="0" applyProtection="0"/>
    <xf numFmtId="0" fontId="52" fillId="32" borderId="1" applyNumberFormat="0" applyAlignment="0" applyProtection="0"/>
    <xf numFmtId="0" fontId="20" fillId="5" borderId="2" applyNumberFormat="0" applyAlignment="0" applyProtection="0"/>
    <xf numFmtId="0" fontId="53" fillId="33" borderId="3" applyNumberFormat="0" applyAlignment="0" applyProtection="0"/>
    <xf numFmtId="0" fontId="21" fillId="3" borderId="4" applyNumberFormat="0" applyAlignment="0" applyProtection="0"/>
    <xf numFmtId="0" fontId="54" fillId="33" borderId="1" applyNumberFormat="0" applyAlignment="0" applyProtection="0"/>
    <xf numFmtId="0" fontId="22" fillId="3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14" fillId="0" borderId="6" applyNumberFormat="0" applyFill="0" applyAlignment="0" applyProtection="0"/>
    <xf numFmtId="0" fontId="56" fillId="0" borderId="7" applyNumberFormat="0" applyFill="0" applyAlignment="0" applyProtection="0"/>
    <xf numFmtId="0" fontId="15" fillId="0" borderId="8" applyNumberFormat="0" applyFill="0" applyAlignment="0" applyProtection="0"/>
    <xf numFmtId="0" fontId="57" fillId="0" borderId="9" applyNumberFormat="0" applyFill="0" applyAlignment="0" applyProtection="0"/>
    <xf numFmtId="0" fontId="16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21" fillId="0" borderId="12" applyNumberFormat="0" applyFill="0" applyAlignment="0" applyProtection="0"/>
    <xf numFmtId="0" fontId="59" fillId="34" borderId="13" applyNumberFormat="0" applyAlignment="0" applyProtection="0"/>
    <xf numFmtId="0" fontId="24" fillId="29" borderId="14" applyNumberFormat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19" fillId="5" borderId="0" applyNumberFormat="0" applyBorder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62" fillId="36" borderId="0" applyNumberFormat="0" applyBorder="0" applyAlignment="0" applyProtection="0"/>
    <xf numFmtId="0" fontId="18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7" borderId="15" applyNumberFormat="0" applyFont="0" applyAlignment="0" applyProtection="0"/>
    <xf numFmtId="0" fontId="12" fillId="3" borderId="16" applyNumberFormat="0" applyFon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23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17" fillId="5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19" xfId="0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186" fontId="30" fillId="0" borderId="19" xfId="101" applyNumberFormat="1" applyFont="1" applyBorder="1" applyAlignment="1">
      <alignment horizontal="center" vertical="center"/>
    </xf>
    <xf numFmtId="186" fontId="30" fillId="0" borderId="19" xfId="101" applyNumberFormat="1" applyFont="1" applyBorder="1" applyAlignment="1">
      <alignment vertical="center"/>
    </xf>
    <xf numFmtId="49" fontId="29" fillId="39" borderId="19" xfId="0" applyNumberFormat="1" applyFont="1" applyFill="1" applyBorder="1" applyAlignment="1">
      <alignment vertical="center" wrapText="1"/>
    </xf>
    <xf numFmtId="186" fontId="29" fillId="39" borderId="19" xfId="101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left" vertical="center" wrapText="1"/>
    </xf>
    <xf numFmtId="186" fontId="30" fillId="3" borderId="19" xfId="101" applyNumberFormat="1" applyFont="1" applyFill="1" applyBorder="1" applyAlignment="1">
      <alignment vertical="center"/>
    </xf>
    <xf numFmtId="0" fontId="31" fillId="0" borderId="19" xfId="0" applyFont="1" applyBorder="1" applyAlignment="1">
      <alignment horizontal="center" vertical="center"/>
    </xf>
    <xf numFmtId="186" fontId="31" fillId="40" borderId="19" xfId="101" applyNumberFormat="1" applyFont="1" applyFill="1" applyBorder="1" applyAlignment="1">
      <alignment vertical="center"/>
    </xf>
    <xf numFmtId="186" fontId="31" fillId="40" borderId="19" xfId="101" applyNumberFormat="1" applyFont="1" applyFill="1" applyBorder="1" applyAlignment="1">
      <alignment horizontal="center" vertical="center"/>
    </xf>
    <xf numFmtId="186" fontId="30" fillId="40" borderId="19" xfId="101" applyNumberFormat="1" applyFont="1" applyFill="1" applyBorder="1" applyAlignment="1">
      <alignment vertical="center"/>
    </xf>
    <xf numFmtId="186" fontId="31" fillId="0" borderId="19" xfId="101" applyNumberFormat="1" applyFont="1" applyFill="1" applyBorder="1" applyAlignment="1">
      <alignment vertical="center"/>
    </xf>
    <xf numFmtId="186" fontId="30" fillId="0" borderId="19" xfId="101" applyNumberFormat="1" applyFont="1" applyFill="1" applyBorder="1" applyAlignment="1">
      <alignment horizontal="center" vertical="center"/>
    </xf>
    <xf numFmtId="0" fontId="29" fillId="39" borderId="19" xfId="0" applyFont="1" applyFill="1" applyBorder="1" applyAlignment="1">
      <alignment horizontal="center" vertical="center"/>
    </xf>
    <xf numFmtId="186" fontId="29" fillId="39" borderId="19" xfId="101" applyNumberFormat="1" applyFont="1" applyFill="1" applyBorder="1" applyAlignment="1">
      <alignment vertical="center"/>
    </xf>
    <xf numFmtId="0" fontId="29" fillId="39" borderId="19" xfId="0" applyFont="1" applyFill="1" applyBorder="1" applyAlignment="1">
      <alignment/>
    </xf>
    <xf numFmtId="191" fontId="29" fillId="39" borderId="19" xfId="101" applyNumberFormat="1" applyFont="1" applyFill="1" applyBorder="1" applyAlignment="1">
      <alignment horizontal="center" vertical="center"/>
    </xf>
    <xf numFmtId="49" fontId="32" fillId="39" borderId="19" xfId="0" applyNumberFormat="1" applyFont="1" applyFill="1" applyBorder="1" applyAlignment="1">
      <alignment horizontal="center"/>
    </xf>
    <xf numFmtId="0" fontId="29" fillId="39" borderId="19" xfId="0" applyFont="1" applyFill="1" applyBorder="1" applyAlignment="1">
      <alignment wrapText="1"/>
    </xf>
    <xf numFmtId="49" fontId="30" fillId="0" borderId="19" xfId="0" applyNumberFormat="1" applyFont="1" applyBorder="1" applyAlignment="1">
      <alignment vertical="center" wrapText="1"/>
    </xf>
    <xf numFmtId="49" fontId="31" fillId="0" borderId="19" xfId="0" applyNumberFormat="1" applyFont="1" applyFill="1" applyBorder="1" applyAlignment="1">
      <alignment vertical="center" wrapText="1"/>
    </xf>
    <xf numFmtId="49" fontId="31" fillId="0" borderId="19" xfId="0" applyNumberFormat="1" applyFont="1" applyBorder="1" applyAlignment="1">
      <alignment vertical="center" wrapText="1"/>
    </xf>
    <xf numFmtId="186" fontId="30" fillId="40" borderId="19" xfId="101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33" fillId="0" borderId="19" xfId="0" applyNumberFormat="1" applyFont="1" applyBorder="1" applyAlignment="1">
      <alignment vertical="center" wrapText="1"/>
    </xf>
    <xf numFmtId="181" fontId="33" fillId="0" borderId="19" xfId="101" applyNumberFormat="1" applyFont="1" applyBorder="1" applyAlignment="1">
      <alignment horizontal="center" vertical="center"/>
    </xf>
    <xf numFmtId="186" fontId="33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/>
    </xf>
    <xf numFmtId="181" fontId="33" fillId="0" borderId="19" xfId="0" applyNumberFormat="1" applyFont="1" applyBorder="1" applyAlignment="1">
      <alignment horizontal="center" vertical="center" wrapText="1"/>
    </xf>
    <xf numFmtId="49" fontId="34" fillId="0" borderId="19" xfId="0" applyNumberFormat="1" applyFont="1" applyBorder="1" applyAlignment="1">
      <alignment vertical="center" wrapText="1"/>
    </xf>
    <xf numFmtId="181" fontId="34" fillId="0" borderId="19" xfId="0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center" vertical="center"/>
    </xf>
    <xf numFmtId="186" fontId="34" fillId="0" borderId="19" xfId="101" applyNumberFormat="1" applyFont="1" applyBorder="1" applyAlignment="1">
      <alignment horizontal="right" vertical="center"/>
    </xf>
    <xf numFmtId="186" fontId="33" fillId="0" borderId="19" xfId="101" applyNumberFormat="1" applyFont="1" applyBorder="1" applyAlignment="1">
      <alignment vertical="center"/>
    </xf>
    <xf numFmtId="181" fontId="34" fillId="0" borderId="19" xfId="0" applyNumberFormat="1" applyFont="1" applyBorder="1" applyAlignment="1">
      <alignment vertical="center"/>
    </xf>
    <xf numFmtId="186" fontId="34" fillId="0" borderId="19" xfId="101" applyNumberFormat="1" applyFont="1" applyBorder="1" applyAlignment="1">
      <alignment vertical="center"/>
    </xf>
    <xf numFmtId="0" fontId="35" fillId="39" borderId="19" xfId="0" applyFont="1" applyFill="1" applyBorder="1" applyAlignment="1">
      <alignment vertical="center"/>
    </xf>
    <xf numFmtId="49" fontId="33" fillId="39" borderId="19" xfId="0" applyNumberFormat="1" applyFont="1" applyFill="1" applyBorder="1" applyAlignment="1">
      <alignment vertical="center" wrapText="1"/>
    </xf>
    <xf numFmtId="181" fontId="33" fillId="39" borderId="19" xfId="0" applyNumberFormat="1" applyFont="1" applyFill="1" applyBorder="1" applyAlignment="1">
      <alignment horizontal="center" vertical="center"/>
    </xf>
    <xf numFmtId="186" fontId="33" fillId="39" borderId="19" xfId="101" applyNumberFormat="1" applyFont="1" applyFill="1" applyBorder="1" applyAlignment="1">
      <alignment horizontal="right" vertical="center"/>
    </xf>
    <xf numFmtId="49" fontId="33" fillId="0" borderId="2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49" fontId="38" fillId="0" borderId="19" xfId="0" applyNumberFormat="1" applyFont="1" applyBorder="1" applyAlignment="1" applyProtection="1">
      <alignment horizontal="center" vertical="center"/>
      <protection/>
    </xf>
    <xf numFmtId="49" fontId="38" fillId="0" borderId="19" xfId="0" applyNumberFormat="1" applyFont="1" applyBorder="1" applyAlignment="1">
      <alignment horizontal="center" vertical="center"/>
    </xf>
    <xf numFmtId="49" fontId="39" fillId="0" borderId="19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39" borderId="19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34" fillId="0" borderId="21" xfId="0" applyFont="1" applyBorder="1" applyAlignment="1">
      <alignment horizontal="right"/>
    </xf>
    <xf numFmtId="0" fontId="33" fillId="0" borderId="19" xfId="0" applyFont="1" applyBorder="1" applyAlignment="1">
      <alignment horizontal="center" vertical="center" wrapText="1"/>
    </xf>
    <xf numFmtId="49" fontId="33" fillId="0" borderId="19" xfId="0" applyNumberFormat="1" applyFont="1" applyBorder="1" applyAlignment="1">
      <alignment horizontal="center" vertical="center" wrapText="1"/>
    </xf>
    <xf numFmtId="0" fontId="37" fillId="39" borderId="22" xfId="0" applyFont="1" applyFill="1" applyBorder="1" applyAlignment="1">
      <alignment horizontal="left" vertical="center"/>
    </xf>
    <xf numFmtId="0" fontId="37" fillId="39" borderId="23" xfId="0" applyFont="1" applyFill="1" applyBorder="1" applyAlignment="1">
      <alignment horizontal="left" vertical="center"/>
    </xf>
    <xf numFmtId="0" fontId="29" fillId="39" borderId="19" xfId="0" applyFont="1" applyFill="1" applyBorder="1" applyAlignment="1">
      <alignment horizontal="center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49" fontId="29" fillId="0" borderId="24" xfId="0" applyNumberFormat="1" applyFont="1" applyBorder="1" applyAlignment="1">
      <alignment horizontal="center" vertical="center" wrapText="1"/>
    </xf>
    <xf numFmtId="49" fontId="29" fillId="0" borderId="25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78" zoomScalePageLayoutView="0" workbookViewId="0" topLeftCell="B1">
      <selection activeCell="I80" sqref="I80"/>
    </sheetView>
  </sheetViews>
  <sheetFormatPr defaultColWidth="9.00390625" defaultRowHeight="12.75"/>
  <cols>
    <col min="1" max="1" width="18.625" style="0" customWidth="1"/>
    <col min="2" max="2" width="46.25390625" style="0" customWidth="1"/>
    <col min="3" max="3" width="13.00390625" style="0" customWidth="1"/>
    <col min="4" max="4" width="13.375" style="0" customWidth="1"/>
    <col min="5" max="5" width="14.00390625" style="0" customWidth="1"/>
    <col min="6" max="6" width="11.25390625" style="0" customWidth="1"/>
    <col min="7" max="7" width="12.875" style="0" customWidth="1"/>
    <col min="8" max="8" width="17.00390625" style="0" customWidth="1"/>
    <col min="9" max="9" width="11.875" style="0" customWidth="1"/>
    <col min="10" max="10" width="10.625" style="0" customWidth="1"/>
    <col min="11" max="11" width="12.125" style="0" customWidth="1"/>
  </cols>
  <sheetData>
    <row r="1" spans="1:9" ht="16.5">
      <c r="A1" s="61" t="s">
        <v>122</v>
      </c>
      <c r="B1" s="61"/>
      <c r="C1" s="61"/>
      <c r="D1" s="61"/>
      <c r="E1" s="61"/>
      <c r="F1" s="61"/>
      <c r="G1" s="61"/>
      <c r="H1" s="61"/>
      <c r="I1" s="59"/>
    </row>
    <row r="2" spans="1:9" ht="16.5">
      <c r="A2" s="61" t="s">
        <v>123</v>
      </c>
      <c r="B2" s="61"/>
      <c r="C2" s="61"/>
      <c r="D2" s="61"/>
      <c r="E2" s="61"/>
      <c r="F2" s="61"/>
      <c r="G2" s="61"/>
      <c r="H2" s="61"/>
      <c r="I2" s="59"/>
    </row>
    <row r="3" spans="1:9" ht="16.5">
      <c r="A3" s="61" t="s">
        <v>190</v>
      </c>
      <c r="B3" s="61"/>
      <c r="C3" s="61"/>
      <c r="D3" s="61"/>
      <c r="E3" s="61"/>
      <c r="F3" s="61"/>
      <c r="G3" s="61"/>
      <c r="H3" s="61"/>
      <c r="I3" s="35"/>
    </row>
    <row r="4" spans="1:9" ht="16.5">
      <c r="A4" s="35"/>
      <c r="B4" s="35"/>
      <c r="C4" s="35"/>
      <c r="D4" s="35"/>
      <c r="E4" s="35"/>
      <c r="F4" s="35"/>
      <c r="G4" s="35"/>
      <c r="H4" s="35"/>
      <c r="I4" s="35"/>
    </row>
    <row r="5" spans="1:9" ht="16.5">
      <c r="A5" s="61" t="s">
        <v>185</v>
      </c>
      <c r="B5" s="61"/>
      <c r="C5" s="61"/>
      <c r="D5" s="61"/>
      <c r="E5" s="61"/>
      <c r="F5" s="61"/>
      <c r="G5" s="61"/>
      <c r="H5" s="61"/>
      <c r="I5" s="35"/>
    </row>
    <row r="6" spans="1:8" ht="15.75">
      <c r="A6" s="62" t="s">
        <v>184</v>
      </c>
      <c r="B6" s="62"/>
      <c r="C6" s="62"/>
      <c r="D6" s="62"/>
      <c r="E6" s="62"/>
      <c r="F6" s="62"/>
      <c r="G6" s="62"/>
      <c r="H6" s="62"/>
    </row>
    <row r="7" spans="1:8" ht="15.75">
      <c r="A7" s="63" t="s">
        <v>125</v>
      </c>
      <c r="B7" s="63" t="s">
        <v>56</v>
      </c>
      <c r="C7" s="64" t="s">
        <v>121</v>
      </c>
      <c r="D7" s="64"/>
      <c r="E7" s="63" t="s">
        <v>90</v>
      </c>
      <c r="F7" s="63" t="s">
        <v>57</v>
      </c>
      <c r="G7" s="63"/>
      <c r="H7" s="63" t="s">
        <v>114</v>
      </c>
    </row>
    <row r="8" spans="1:8" ht="47.25">
      <c r="A8" s="63"/>
      <c r="B8" s="63"/>
      <c r="C8" s="53" t="s">
        <v>115</v>
      </c>
      <c r="D8" s="53" t="s">
        <v>116</v>
      </c>
      <c r="E8" s="63"/>
      <c r="F8" s="54" t="s">
        <v>117</v>
      </c>
      <c r="G8" s="54" t="s">
        <v>118</v>
      </c>
      <c r="H8" s="63"/>
    </row>
    <row r="9" spans="1:8" ht="15.75">
      <c r="A9" s="55" t="s">
        <v>158</v>
      </c>
      <c r="B9" s="36" t="s">
        <v>126</v>
      </c>
      <c r="C9" s="37">
        <f>SUM(C10+C11+C12+C16+C19+C21+C26+C27+C28+C29+C30)</f>
        <v>101111.09999999999</v>
      </c>
      <c r="D9" s="37">
        <f>SUM(D10+D11+D12+D16+D19+D21+D26+D27+D28+D29+D30)</f>
        <v>43424.70000000001</v>
      </c>
      <c r="E9" s="37">
        <f>SUM(E10+E11+E12+E16+E19+E21+E26+E27+E28+E29+E30)</f>
        <v>49196.700000000004</v>
      </c>
      <c r="F9" s="38">
        <f aca="true" t="shared" si="0" ref="F9:F43">SUM(E9/C9*100)</f>
        <v>48.65608226989916</v>
      </c>
      <c r="G9" s="38">
        <f>SUM(E9/D9*100)</f>
        <v>113.2919743832427</v>
      </c>
      <c r="H9" s="39">
        <v>44543.9</v>
      </c>
    </row>
    <row r="10" spans="1:8" ht="26.25" customHeight="1">
      <c r="A10" s="56" t="s">
        <v>159</v>
      </c>
      <c r="B10" s="36" t="s">
        <v>18</v>
      </c>
      <c r="C10" s="40">
        <v>72469.2</v>
      </c>
      <c r="D10" s="40">
        <v>31092.4</v>
      </c>
      <c r="E10" s="39">
        <v>33797</v>
      </c>
      <c r="F10" s="38">
        <f t="shared" si="0"/>
        <v>46.6363641381442</v>
      </c>
      <c r="G10" s="38">
        <f>SUM(E10/D10*100)</f>
        <v>108.69858872264604</v>
      </c>
      <c r="H10" s="39">
        <v>31106</v>
      </c>
    </row>
    <row r="11" spans="1:8" ht="40.5" customHeight="1">
      <c r="A11" s="57" t="s">
        <v>160</v>
      </c>
      <c r="B11" s="36" t="s">
        <v>141</v>
      </c>
      <c r="C11" s="41">
        <v>7787.7</v>
      </c>
      <c r="D11" s="41">
        <v>3774.4</v>
      </c>
      <c r="E11" s="39">
        <v>4522.6</v>
      </c>
      <c r="F11" s="38">
        <f t="shared" si="0"/>
        <v>58.073628927668</v>
      </c>
      <c r="G11" s="38">
        <f aca="true" t="shared" si="1" ref="G11:G43">SUM(E11/D11*100)</f>
        <v>119.82301822806274</v>
      </c>
      <c r="H11" s="39">
        <v>3292.9</v>
      </c>
    </row>
    <row r="12" spans="1:8" ht="26.25" customHeight="1">
      <c r="A12" s="57" t="s">
        <v>161</v>
      </c>
      <c r="B12" s="36" t="s">
        <v>44</v>
      </c>
      <c r="C12" s="39">
        <f>SUM(C13:C15)</f>
        <v>6614.099999999999</v>
      </c>
      <c r="D12" s="39">
        <f>SUM(D13:D15)</f>
        <v>3266</v>
      </c>
      <c r="E12" s="39">
        <f>SUM(E13:E15)</f>
        <v>3411.9000000000005</v>
      </c>
      <c r="F12" s="38">
        <f t="shared" si="0"/>
        <v>51.58524969383591</v>
      </c>
      <c r="G12" s="38">
        <f t="shared" si="1"/>
        <v>104.46723821188</v>
      </c>
      <c r="H12" s="39">
        <v>3258.4</v>
      </c>
    </row>
    <row r="13" spans="1:8" ht="39" customHeight="1">
      <c r="A13" s="58" t="s">
        <v>162</v>
      </c>
      <c r="B13" s="42" t="s">
        <v>127</v>
      </c>
      <c r="C13" s="43">
        <v>6468.7</v>
      </c>
      <c r="D13" s="43">
        <v>3180</v>
      </c>
      <c r="E13" s="44">
        <v>3072.3</v>
      </c>
      <c r="F13" s="45">
        <f t="shared" si="0"/>
        <v>47.49485986365112</v>
      </c>
      <c r="G13" s="45">
        <f t="shared" si="1"/>
        <v>96.61320754716982</v>
      </c>
      <c r="H13" s="44">
        <v>3158.4</v>
      </c>
    </row>
    <row r="14" spans="1:8" ht="24.75" customHeight="1">
      <c r="A14" s="58" t="s">
        <v>163</v>
      </c>
      <c r="B14" s="42" t="s">
        <v>22</v>
      </c>
      <c r="C14" s="43">
        <v>106.5</v>
      </c>
      <c r="D14" s="43">
        <v>74.1</v>
      </c>
      <c r="E14" s="44">
        <v>328.8</v>
      </c>
      <c r="F14" s="45">
        <f t="shared" si="0"/>
        <v>308.73239436619724</v>
      </c>
      <c r="G14" s="45">
        <f t="shared" si="1"/>
        <v>443.72469635627533</v>
      </c>
      <c r="H14" s="44">
        <v>90.1</v>
      </c>
    </row>
    <row r="15" spans="1:8" ht="31.5">
      <c r="A15" s="58" t="s">
        <v>164</v>
      </c>
      <c r="B15" s="42" t="s">
        <v>128</v>
      </c>
      <c r="C15" s="43">
        <v>38.9</v>
      </c>
      <c r="D15" s="43">
        <v>11.9</v>
      </c>
      <c r="E15" s="44">
        <v>10.8</v>
      </c>
      <c r="F15" s="45">
        <f t="shared" si="0"/>
        <v>27.76349614395887</v>
      </c>
      <c r="G15" s="45">
        <f t="shared" si="1"/>
        <v>90.75630252100841</v>
      </c>
      <c r="H15" s="44">
        <v>9.9</v>
      </c>
    </row>
    <row r="16" spans="1:8" ht="15.75">
      <c r="A16" s="57" t="s">
        <v>165</v>
      </c>
      <c r="B16" s="36" t="s">
        <v>0</v>
      </c>
      <c r="C16" s="39">
        <f>SUM(C17:C18)</f>
        <v>7030</v>
      </c>
      <c r="D16" s="39">
        <f>SUM(D17:D18)</f>
        <v>1978.8</v>
      </c>
      <c r="E16" s="39">
        <f>SUM(E17:E18)</f>
        <v>2527</v>
      </c>
      <c r="F16" s="38">
        <f t="shared" si="0"/>
        <v>35.945945945945944</v>
      </c>
      <c r="G16" s="38">
        <f t="shared" si="1"/>
        <v>127.70365878310088</v>
      </c>
      <c r="H16" s="39">
        <v>1932.4</v>
      </c>
    </row>
    <row r="17" spans="1:8" ht="15.75">
      <c r="A17" s="58" t="s">
        <v>166</v>
      </c>
      <c r="B17" s="42" t="s">
        <v>129</v>
      </c>
      <c r="C17" s="43">
        <v>825.1</v>
      </c>
      <c r="D17" s="43"/>
      <c r="E17" s="44">
        <v>62</v>
      </c>
      <c r="F17" s="45">
        <f t="shared" si="0"/>
        <v>7.5142406980972005</v>
      </c>
      <c r="G17" s="44" t="s">
        <v>119</v>
      </c>
      <c r="H17" s="44">
        <v>128.1</v>
      </c>
    </row>
    <row r="18" spans="1:8" ht="15.75">
      <c r="A18" s="58" t="s">
        <v>167</v>
      </c>
      <c r="B18" s="42" t="s">
        <v>1</v>
      </c>
      <c r="C18" s="43">
        <v>6204.9</v>
      </c>
      <c r="D18" s="43">
        <v>1978.8</v>
      </c>
      <c r="E18" s="44">
        <v>2465</v>
      </c>
      <c r="F18" s="45">
        <f t="shared" si="0"/>
        <v>39.72666763364438</v>
      </c>
      <c r="G18" s="45">
        <f t="shared" si="1"/>
        <v>124.5704467353952</v>
      </c>
      <c r="H18" s="44">
        <v>1804.3</v>
      </c>
    </row>
    <row r="19" spans="1:8" ht="15.75">
      <c r="A19" s="57" t="s">
        <v>168</v>
      </c>
      <c r="B19" s="36" t="s">
        <v>2</v>
      </c>
      <c r="C19" s="40">
        <v>962.9</v>
      </c>
      <c r="D19" s="40">
        <v>442.3</v>
      </c>
      <c r="E19" s="39">
        <v>521.2</v>
      </c>
      <c r="F19" s="38">
        <f t="shared" si="0"/>
        <v>54.12815453318102</v>
      </c>
      <c r="G19" s="38">
        <f t="shared" si="1"/>
        <v>117.83857110558445</v>
      </c>
      <c r="H19" s="39">
        <v>488.2</v>
      </c>
    </row>
    <row r="20" spans="1:8" ht="15.75" hidden="1">
      <c r="A20" s="57" t="s">
        <v>113</v>
      </c>
      <c r="B20" s="36" t="s">
        <v>112</v>
      </c>
      <c r="C20" s="40"/>
      <c r="D20" s="40"/>
      <c r="E20" s="39"/>
      <c r="F20" s="38" t="e">
        <f t="shared" si="0"/>
        <v>#DIV/0!</v>
      </c>
      <c r="G20" s="38" t="e">
        <f t="shared" si="1"/>
        <v>#DIV/0!</v>
      </c>
      <c r="H20" s="39"/>
    </row>
    <row r="21" spans="1:8" ht="63" customHeight="1">
      <c r="A21" s="57" t="s">
        <v>169</v>
      </c>
      <c r="B21" s="36" t="s">
        <v>140</v>
      </c>
      <c r="C21" s="39">
        <f>SUM(C23:C25)</f>
        <v>4128.9</v>
      </c>
      <c r="D21" s="39">
        <f>SUM(D23:D25)</f>
        <v>1902.5</v>
      </c>
      <c r="E21" s="39">
        <f>SUM(E23:E25)</f>
        <v>2050.9</v>
      </c>
      <c r="F21" s="38">
        <f t="shared" si="0"/>
        <v>49.67182542565817</v>
      </c>
      <c r="G21" s="38">
        <f t="shared" si="1"/>
        <v>107.80026281208936</v>
      </c>
      <c r="H21" s="39">
        <v>2091.8</v>
      </c>
    </row>
    <row r="22" spans="1:8" ht="1.5" customHeight="1" hidden="1">
      <c r="A22" s="58" t="s">
        <v>110</v>
      </c>
      <c r="B22" s="42" t="s">
        <v>111</v>
      </c>
      <c r="C22" s="39"/>
      <c r="D22" s="39"/>
      <c r="E22" s="44"/>
      <c r="F22" s="45" t="e">
        <f t="shared" si="0"/>
        <v>#DIV/0!</v>
      </c>
      <c r="G22" s="45" t="e">
        <f t="shared" si="1"/>
        <v>#DIV/0!</v>
      </c>
      <c r="H22" s="44"/>
    </row>
    <row r="23" spans="1:8" ht="15.75">
      <c r="A23" s="58" t="s">
        <v>170</v>
      </c>
      <c r="B23" s="42" t="s">
        <v>23</v>
      </c>
      <c r="C23" s="43">
        <v>2771.6</v>
      </c>
      <c r="D23" s="43">
        <v>1270</v>
      </c>
      <c r="E23" s="44">
        <v>1384.1</v>
      </c>
      <c r="F23" s="45">
        <f t="shared" si="0"/>
        <v>49.938663587819306</v>
      </c>
      <c r="G23" s="45">
        <f t="shared" si="1"/>
        <v>108.98425196850393</v>
      </c>
      <c r="H23" s="44">
        <v>1394</v>
      </c>
    </row>
    <row r="24" spans="1:8" ht="15.75">
      <c r="A24" s="58" t="s">
        <v>171</v>
      </c>
      <c r="B24" s="42" t="s">
        <v>19</v>
      </c>
      <c r="C24" s="43">
        <v>1333.3</v>
      </c>
      <c r="D24" s="43">
        <v>620.5</v>
      </c>
      <c r="E24" s="44">
        <v>652.9</v>
      </c>
      <c r="F24" s="45">
        <f t="shared" si="0"/>
        <v>48.96872421810545</v>
      </c>
      <c r="G24" s="45">
        <f t="shared" si="1"/>
        <v>105.22159548751007</v>
      </c>
      <c r="H24" s="44">
        <v>670.8</v>
      </c>
    </row>
    <row r="25" spans="1:8" ht="70.5" customHeight="1">
      <c r="A25" s="58" t="s">
        <v>172</v>
      </c>
      <c r="B25" s="42" t="s">
        <v>142</v>
      </c>
      <c r="C25" s="43">
        <v>24</v>
      </c>
      <c r="D25" s="43">
        <v>12</v>
      </c>
      <c r="E25" s="44">
        <v>13.9</v>
      </c>
      <c r="F25" s="45">
        <f t="shared" si="0"/>
        <v>57.91666666666667</v>
      </c>
      <c r="G25" s="45">
        <f t="shared" si="1"/>
        <v>115.83333333333334</v>
      </c>
      <c r="H25" s="44">
        <v>27</v>
      </c>
    </row>
    <row r="26" spans="1:8" ht="31.5">
      <c r="A26" s="57" t="s">
        <v>173</v>
      </c>
      <c r="B26" s="36" t="s">
        <v>130</v>
      </c>
      <c r="C26" s="40">
        <v>101.3</v>
      </c>
      <c r="D26" s="40">
        <v>101.3</v>
      </c>
      <c r="E26" s="39">
        <v>209.3</v>
      </c>
      <c r="F26" s="38">
        <f t="shared" si="0"/>
        <v>206.61401776900297</v>
      </c>
      <c r="G26" s="38">
        <f t="shared" si="1"/>
        <v>206.61401776900297</v>
      </c>
      <c r="H26" s="39">
        <v>199.2</v>
      </c>
    </row>
    <row r="27" spans="1:8" ht="31.5">
      <c r="A27" s="57" t="s">
        <v>174</v>
      </c>
      <c r="B27" s="36" t="s">
        <v>131</v>
      </c>
      <c r="C27" s="40">
        <v>1001.6</v>
      </c>
      <c r="D27" s="40">
        <v>460.5</v>
      </c>
      <c r="E27" s="39">
        <v>619.4</v>
      </c>
      <c r="F27" s="38">
        <f t="shared" si="0"/>
        <v>61.84105431309904</v>
      </c>
      <c r="G27" s="38">
        <f t="shared" si="1"/>
        <v>134.5059717698154</v>
      </c>
      <c r="H27" s="39">
        <v>1336.6</v>
      </c>
    </row>
    <row r="28" spans="1:8" ht="31.5">
      <c r="A28" s="57" t="s">
        <v>175</v>
      </c>
      <c r="B28" s="36" t="s">
        <v>132</v>
      </c>
      <c r="C28" s="40">
        <v>400</v>
      </c>
      <c r="D28" s="40">
        <v>120</v>
      </c>
      <c r="E28" s="39">
        <v>1249.9</v>
      </c>
      <c r="F28" s="38">
        <f t="shared" si="0"/>
        <v>312.475</v>
      </c>
      <c r="G28" s="38">
        <f t="shared" si="1"/>
        <v>1041.5833333333333</v>
      </c>
      <c r="H28" s="39">
        <v>553.9</v>
      </c>
    </row>
    <row r="29" spans="1:8" ht="15.75">
      <c r="A29" s="57" t="s">
        <v>176</v>
      </c>
      <c r="B29" s="36" t="s">
        <v>133</v>
      </c>
      <c r="C29" s="40">
        <v>287.2</v>
      </c>
      <c r="D29" s="40">
        <v>123</v>
      </c>
      <c r="E29" s="39">
        <v>175.2</v>
      </c>
      <c r="F29" s="38">
        <f t="shared" si="0"/>
        <v>61.00278551532033</v>
      </c>
      <c r="G29" s="38">
        <f t="shared" si="1"/>
        <v>142.4390243902439</v>
      </c>
      <c r="H29" s="39">
        <v>154.1</v>
      </c>
    </row>
    <row r="30" spans="1:8" ht="15.75">
      <c r="A30" s="57" t="s">
        <v>177</v>
      </c>
      <c r="B30" s="36" t="s">
        <v>3</v>
      </c>
      <c r="C30" s="40">
        <v>328.2</v>
      </c>
      <c r="D30" s="40">
        <v>163.5</v>
      </c>
      <c r="E30" s="39">
        <v>112.3</v>
      </c>
      <c r="F30" s="38">
        <f t="shared" si="0"/>
        <v>34.216940889701405</v>
      </c>
      <c r="G30" s="38">
        <f t="shared" si="1"/>
        <v>68.68501529051989</v>
      </c>
      <c r="H30" s="39">
        <v>130.4</v>
      </c>
    </row>
    <row r="31" spans="1:8" ht="15.75">
      <c r="A31" s="57" t="s">
        <v>178</v>
      </c>
      <c r="B31" s="36" t="s">
        <v>135</v>
      </c>
      <c r="C31" s="40">
        <f>SUM(C32+C40+C37+C38)</f>
        <v>371760</v>
      </c>
      <c r="D31" s="40">
        <f>SUM(D32+D40+D37+D38)</f>
        <v>215986.5</v>
      </c>
      <c r="E31" s="40">
        <f>SUM(E32+E40+E37+E38)</f>
        <v>186881.8</v>
      </c>
      <c r="F31" s="38">
        <f t="shared" si="0"/>
        <v>50.26947493006241</v>
      </c>
      <c r="G31" s="38">
        <f t="shared" si="1"/>
        <v>86.52475964932992</v>
      </c>
      <c r="H31" s="46">
        <v>211892.6</v>
      </c>
    </row>
    <row r="32" spans="1:8" ht="31.5">
      <c r="A32" s="57" t="s">
        <v>179</v>
      </c>
      <c r="B32" s="36" t="s">
        <v>134</v>
      </c>
      <c r="C32" s="40">
        <f>SUM(C33:C36)</f>
        <v>372137.6</v>
      </c>
      <c r="D32" s="40">
        <f>SUM(D33:D36)</f>
        <v>216364.1</v>
      </c>
      <c r="E32" s="40">
        <f>SUM(E33:E36)</f>
        <v>187259.4</v>
      </c>
      <c r="F32" s="38">
        <f t="shared" si="0"/>
        <v>50.319935421736474</v>
      </c>
      <c r="G32" s="38">
        <f t="shared" si="1"/>
        <v>86.54827672428095</v>
      </c>
      <c r="H32" s="46">
        <v>212087.2</v>
      </c>
    </row>
    <row r="33" spans="1:8" ht="15.75">
      <c r="A33" s="58" t="s">
        <v>180</v>
      </c>
      <c r="B33" s="42" t="s">
        <v>136</v>
      </c>
      <c r="C33" s="47">
        <v>138512.1</v>
      </c>
      <c r="D33" s="47">
        <v>69256.1</v>
      </c>
      <c r="E33" s="48">
        <v>59837.2</v>
      </c>
      <c r="F33" s="45">
        <f t="shared" si="0"/>
        <v>43.19998036272643</v>
      </c>
      <c r="G33" s="45">
        <f t="shared" si="1"/>
        <v>86.39989834830433</v>
      </c>
      <c r="H33" s="48">
        <v>36433.7</v>
      </c>
    </row>
    <row r="34" spans="1:8" ht="31.5">
      <c r="A34" s="58" t="s">
        <v>181</v>
      </c>
      <c r="B34" s="42" t="s">
        <v>137</v>
      </c>
      <c r="C34" s="47">
        <v>55640.7</v>
      </c>
      <c r="D34" s="47">
        <v>40318.9</v>
      </c>
      <c r="E34" s="48">
        <v>24142.5</v>
      </c>
      <c r="F34" s="45">
        <f t="shared" si="0"/>
        <v>43.390000485256294</v>
      </c>
      <c r="G34" s="45">
        <f t="shared" si="1"/>
        <v>59.878865742865</v>
      </c>
      <c r="H34" s="48">
        <v>68325.7</v>
      </c>
    </row>
    <row r="35" spans="1:8" ht="31.5">
      <c r="A35" s="58" t="s">
        <v>182</v>
      </c>
      <c r="B35" s="42" t="s">
        <v>138</v>
      </c>
      <c r="C35" s="47">
        <v>175837.8</v>
      </c>
      <c r="D35" s="47">
        <v>104642.1</v>
      </c>
      <c r="E35" s="48">
        <v>101132.7</v>
      </c>
      <c r="F35" s="45">
        <f t="shared" si="0"/>
        <v>57.51476644953475</v>
      </c>
      <c r="G35" s="45">
        <f t="shared" si="1"/>
        <v>96.64628290143258</v>
      </c>
      <c r="H35" s="48">
        <v>106077.2</v>
      </c>
    </row>
    <row r="36" spans="1:8" ht="18.75" customHeight="1">
      <c r="A36" s="58" t="s">
        <v>186</v>
      </c>
      <c r="B36" s="42" t="s">
        <v>97</v>
      </c>
      <c r="C36" s="47">
        <v>2147</v>
      </c>
      <c r="D36" s="47">
        <v>2147</v>
      </c>
      <c r="E36" s="48">
        <v>2147</v>
      </c>
      <c r="F36" s="45">
        <f t="shared" si="0"/>
        <v>100</v>
      </c>
      <c r="G36" s="45">
        <f t="shared" si="1"/>
        <v>100</v>
      </c>
      <c r="H36" s="48">
        <v>1250.6</v>
      </c>
    </row>
    <row r="37" spans="1:8" ht="12" customHeight="1" hidden="1">
      <c r="A37" s="58" t="s">
        <v>106</v>
      </c>
      <c r="B37" s="42" t="s">
        <v>107</v>
      </c>
      <c r="C37" s="47"/>
      <c r="D37" s="47"/>
      <c r="E37" s="48"/>
      <c r="F37" s="45" t="e">
        <f t="shared" si="0"/>
        <v>#DIV/0!</v>
      </c>
      <c r="G37" s="45" t="e">
        <f t="shared" si="1"/>
        <v>#DIV/0!</v>
      </c>
      <c r="H37" s="48"/>
    </row>
    <row r="38" spans="1:8" ht="14.25" customHeight="1" hidden="1">
      <c r="A38" s="58" t="s">
        <v>104</v>
      </c>
      <c r="B38" s="42" t="s">
        <v>105</v>
      </c>
      <c r="C38" s="47"/>
      <c r="D38" s="47"/>
      <c r="E38" s="48"/>
      <c r="F38" s="45" t="e">
        <f t="shared" si="0"/>
        <v>#DIV/0!</v>
      </c>
      <c r="G38" s="45" t="e">
        <f t="shared" si="1"/>
        <v>#DIV/0!</v>
      </c>
      <c r="H38" s="48"/>
    </row>
    <row r="39" spans="1:8" ht="12.75" customHeight="1" hidden="1">
      <c r="A39" s="58" t="s">
        <v>96</v>
      </c>
      <c r="B39" s="42" t="s">
        <v>95</v>
      </c>
      <c r="C39" s="47"/>
      <c r="D39" s="47"/>
      <c r="E39" s="48"/>
      <c r="F39" s="45" t="e">
        <f t="shared" si="0"/>
        <v>#DIV/0!</v>
      </c>
      <c r="G39" s="45" t="e">
        <f t="shared" si="1"/>
        <v>#DIV/0!</v>
      </c>
      <c r="H39" s="48"/>
    </row>
    <row r="40" spans="1:8" ht="15.75">
      <c r="A40" s="57" t="s">
        <v>183</v>
      </c>
      <c r="B40" s="36" t="s">
        <v>81</v>
      </c>
      <c r="C40" s="40">
        <v>-377.6</v>
      </c>
      <c r="D40" s="40">
        <v>-377.6</v>
      </c>
      <c r="E40" s="40">
        <v>-377.6</v>
      </c>
      <c r="F40" s="38">
        <f t="shared" si="0"/>
        <v>100</v>
      </c>
      <c r="G40" s="38">
        <f t="shared" si="1"/>
        <v>100</v>
      </c>
      <c r="H40" s="39">
        <v>-194.6</v>
      </c>
    </row>
    <row r="41" spans="1:8" ht="15.75">
      <c r="A41" s="49" t="s">
        <v>157</v>
      </c>
      <c r="B41" s="50"/>
      <c r="C41" s="51">
        <f>SUM(C31+C9)</f>
        <v>472871.1</v>
      </c>
      <c r="D41" s="51">
        <f>SUM(D31+D9)</f>
        <v>259411.2</v>
      </c>
      <c r="E41" s="51">
        <f>SUM(E31+E9)</f>
        <v>236078.5</v>
      </c>
      <c r="F41" s="52">
        <f t="shared" si="0"/>
        <v>49.92449316526216</v>
      </c>
      <c r="G41" s="52">
        <f t="shared" si="1"/>
        <v>91.00551556756223</v>
      </c>
      <c r="H41" s="51">
        <f>SUM(H31+H9)</f>
        <v>256436.5</v>
      </c>
    </row>
    <row r="42" spans="1:8" ht="15.75">
      <c r="A42" s="65" t="s">
        <v>91</v>
      </c>
      <c r="B42" s="66"/>
      <c r="C42" s="51">
        <f>SUM(C10+C11+C12+C16+C19)</f>
        <v>94863.9</v>
      </c>
      <c r="D42" s="51">
        <f>SUM(D10+D11+D12+D16+D19)</f>
        <v>40553.90000000001</v>
      </c>
      <c r="E42" s="51">
        <f>SUM(E10+E11+E12+E16+E19)</f>
        <v>44779.7</v>
      </c>
      <c r="F42" s="52">
        <f t="shared" si="0"/>
        <v>47.20415247528301</v>
      </c>
      <c r="G42" s="52">
        <f t="shared" si="1"/>
        <v>110.42020619471859</v>
      </c>
      <c r="H42" s="51">
        <f>SUM(H10+H11+H12+H16+H19)</f>
        <v>40077.9</v>
      </c>
    </row>
    <row r="43" spans="1:8" ht="15.75">
      <c r="A43" s="65" t="s">
        <v>92</v>
      </c>
      <c r="B43" s="66"/>
      <c r="C43" s="51">
        <f>SUM(C9-C42)</f>
        <v>6247.199999999997</v>
      </c>
      <c r="D43" s="51">
        <f>SUM(D9-D42)</f>
        <v>2870.800000000003</v>
      </c>
      <c r="E43" s="51">
        <f>SUM(E9-E42)</f>
        <v>4417.000000000007</v>
      </c>
      <c r="F43" s="52">
        <f t="shared" si="0"/>
        <v>70.70367524651058</v>
      </c>
      <c r="G43" s="52">
        <f t="shared" si="1"/>
        <v>153.85955134457302</v>
      </c>
      <c r="H43" s="51">
        <f>SUM(H9-H42)</f>
        <v>4466</v>
      </c>
    </row>
  </sheetData>
  <sheetProtection/>
  <mergeCells count="13">
    <mergeCell ref="H7:H8"/>
    <mergeCell ref="A42:B42"/>
    <mergeCell ref="A43:B43"/>
    <mergeCell ref="A1:H1"/>
    <mergeCell ref="A2:H2"/>
    <mergeCell ref="A3:H3"/>
    <mergeCell ref="A5:H5"/>
    <mergeCell ref="A6:H6"/>
    <mergeCell ref="A7:A8"/>
    <mergeCell ref="B7:B8"/>
    <mergeCell ref="C7:D7"/>
    <mergeCell ref="E7:E8"/>
    <mergeCell ref="F7:G7"/>
  </mergeCells>
  <printOptions/>
  <pageMargins left="0.25" right="0.25" top="0.75" bottom="0.75" header="0.3" footer="0.3"/>
  <pageSetup horizontalDpi="600" verticalDpi="600" orientation="portrait" paperSize="9" scale="6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SheetLayoutView="100" zoomScalePageLayoutView="0" workbookViewId="0" topLeftCell="A1">
      <selection activeCell="C18" sqref="C18"/>
    </sheetView>
  </sheetViews>
  <sheetFormatPr defaultColWidth="9.00390625" defaultRowHeight="12.75"/>
  <cols>
    <col min="1" max="1" width="9.00390625" style="0" customWidth="1"/>
    <col min="2" max="2" width="37.75390625" style="1" customWidth="1"/>
    <col min="3" max="3" width="15.875" style="1" customWidth="1"/>
    <col min="4" max="4" width="15.25390625" style="1" customWidth="1"/>
    <col min="5" max="5" width="15.875" style="1" customWidth="1"/>
    <col min="6" max="6" width="11.625" style="1" customWidth="1"/>
    <col min="7" max="7" width="13.25390625" style="1" customWidth="1"/>
    <col min="8" max="8" width="16.375" style="1" customWidth="1"/>
  </cols>
  <sheetData>
    <row r="1" spans="1:8" ht="21.75" customHeight="1">
      <c r="A1" s="68" t="s">
        <v>124</v>
      </c>
      <c r="B1" s="68"/>
      <c r="C1" s="68"/>
      <c r="D1" s="68"/>
      <c r="E1" s="68"/>
      <c r="F1" s="68"/>
      <c r="G1" s="68"/>
      <c r="H1" s="68"/>
    </row>
    <row r="2" spans="1:8" ht="14.25" customHeight="1" hidden="1">
      <c r="A2" s="69" t="s">
        <v>125</v>
      </c>
      <c r="B2" s="70" t="s">
        <v>4</v>
      </c>
      <c r="C2" s="11" t="s">
        <v>73</v>
      </c>
      <c r="D2" s="11"/>
      <c r="E2" s="69" t="s">
        <v>90</v>
      </c>
      <c r="F2" s="10" t="s">
        <v>57</v>
      </c>
      <c r="G2" s="10"/>
      <c r="H2" s="69" t="s">
        <v>114</v>
      </c>
    </row>
    <row r="3" spans="1:8" ht="21" customHeight="1">
      <c r="A3" s="69"/>
      <c r="B3" s="70"/>
      <c r="C3" s="71" t="s">
        <v>120</v>
      </c>
      <c r="D3" s="72"/>
      <c r="E3" s="69"/>
      <c r="F3" s="69" t="s">
        <v>57</v>
      </c>
      <c r="G3" s="69"/>
      <c r="H3" s="69"/>
    </row>
    <row r="4" spans="1:8" ht="78.75" customHeight="1">
      <c r="A4" s="69"/>
      <c r="B4" s="70"/>
      <c r="C4" s="11" t="s">
        <v>115</v>
      </c>
      <c r="D4" s="11" t="s">
        <v>116</v>
      </c>
      <c r="E4" s="69"/>
      <c r="F4" s="10" t="s">
        <v>117</v>
      </c>
      <c r="G4" s="10" t="s">
        <v>118</v>
      </c>
      <c r="H4" s="69"/>
    </row>
    <row r="5" spans="1:8" s="6" customFormat="1" ht="16.5">
      <c r="A5" s="25" t="s">
        <v>5</v>
      </c>
      <c r="B5" s="14" t="s">
        <v>43</v>
      </c>
      <c r="C5" s="26">
        <f>SUM(C6+C7+C9+C10+C11+C12+C8)</f>
        <v>56614.9</v>
      </c>
      <c r="D5" s="26">
        <f>SUM(D6+D7+D9+D10+D11+D12+D8)</f>
        <v>26921.4</v>
      </c>
      <c r="E5" s="26">
        <f>SUM(E6+E7+E9+E10+E11+E12+E8)</f>
        <v>24357.3</v>
      </c>
      <c r="F5" s="26">
        <f>SUM(E5/C5*100)</f>
        <v>43.02277315688979</v>
      </c>
      <c r="G5" s="26">
        <f>SUM(E5/D5*100)</f>
        <v>90.47560676636431</v>
      </c>
      <c r="H5" s="15">
        <v>24952.8</v>
      </c>
    </row>
    <row r="6" spans="1:8" s="1" customFormat="1" ht="99">
      <c r="A6" s="16" t="s">
        <v>45</v>
      </c>
      <c r="B6" s="31" t="s">
        <v>143</v>
      </c>
      <c r="C6" s="13">
        <v>2937.5</v>
      </c>
      <c r="D6" s="13">
        <v>1897</v>
      </c>
      <c r="E6" s="13">
        <v>1663.6</v>
      </c>
      <c r="F6" s="22">
        <f aca="true" t="shared" si="0" ref="F6:F58">SUM(E6/C6*100)</f>
        <v>56.6331914893617</v>
      </c>
      <c r="G6" s="22">
        <f aca="true" t="shared" si="1" ref="G6:G58">SUM(E6/D6*100)</f>
        <v>87.69636267791249</v>
      </c>
      <c r="H6" s="12">
        <v>1667.6</v>
      </c>
    </row>
    <row r="7" spans="1:8" s="1" customFormat="1" ht="33">
      <c r="A7" s="16" t="s">
        <v>46</v>
      </c>
      <c r="B7" s="31" t="s">
        <v>145</v>
      </c>
      <c r="C7" s="13">
        <v>32355.4</v>
      </c>
      <c r="D7" s="13">
        <v>16011.4</v>
      </c>
      <c r="E7" s="13">
        <v>15083.9</v>
      </c>
      <c r="F7" s="22">
        <f t="shared" si="0"/>
        <v>46.61942056040104</v>
      </c>
      <c r="G7" s="22">
        <f t="shared" si="1"/>
        <v>94.20725233271294</v>
      </c>
      <c r="H7" s="12">
        <v>15496.7</v>
      </c>
    </row>
    <row r="8" spans="1:8" s="1" customFormat="1" ht="16.5">
      <c r="A8" s="16" t="s">
        <v>108</v>
      </c>
      <c r="B8" s="31" t="s">
        <v>109</v>
      </c>
      <c r="C8" s="13">
        <v>2.4</v>
      </c>
      <c r="D8" s="13">
        <v>2.4</v>
      </c>
      <c r="E8" s="13"/>
      <c r="F8" s="22">
        <f t="shared" si="0"/>
        <v>0</v>
      </c>
      <c r="G8" s="22">
        <f t="shared" si="1"/>
        <v>0</v>
      </c>
      <c r="H8" s="12"/>
    </row>
    <row r="9" spans="1:8" s="1" customFormat="1" ht="33">
      <c r="A9" s="16" t="s">
        <v>67</v>
      </c>
      <c r="B9" s="31" t="s">
        <v>146</v>
      </c>
      <c r="C9" s="13">
        <v>9137.6</v>
      </c>
      <c r="D9" s="13">
        <v>4396.1</v>
      </c>
      <c r="E9" s="13">
        <v>4318.8</v>
      </c>
      <c r="F9" s="22">
        <f t="shared" si="0"/>
        <v>47.264051829802135</v>
      </c>
      <c r="G9" s="22">
        <f t="shared" si="1"/>
        <v>98.24162325697777</v>
      </c>
      <c r="H9" s="12">
        <v>4071.5</v>
      </c>
    </row>
    <row r="10" spans="1:8" s="1" customFormat="1" ht="33" hidden="1">
      <c r="A10" s="16" t="s">
        <v>85</v>
      </c>
      <c r="B10" s="31" t="s">
        <v>87</v>
      </c>
      <c r="C10" s="13"/>
      <c r="D10" s="13"/>
      <c r="E10" s="13"/>
      <c r="F10" s="22" t="e">
        <f t="shared" si="0"/>
        <v>#DIV/0!</v>
      </c>
      <c r="G10" s="22" t="e">
        <f t="shared" si="1"/>
        <v>#DIV/0!</v>
      </c>
      <c r="H10" s="12"/>
    </row>
    <row r="11" spans="1:8" s="1" customFormat="1" ht="16.5">
      <c r="A11" s="16" t="s">
        <v>74</v>
      </c>
      <c r="B11" s="31" t="s">
        <v>29</v>
      </c>
      <c r="C11" s="13">
        <v>704.5</v>
      </c>
      <c r="D11" s="13">
        <v>130.3</v>
      </c>
      <c r="E11" s="13"/>
      <c r="F11" s="22">
        <f t="shared" si="0"/>
        <v>0</v>
      </c>
      <c r="G11" s="22">
        <f t="shared" si="1"/>
        <v>0</v>
      </c>
      <c r="H11" s="12"/>
    </row>
    <row r="12" spans="1:8" s="1" customFormat="1" ht="33">
      <c r="A12" s="16" t="s">
        <v>28</v>
      </c>
      <c r="B12" s="31" t="s">
        <v>144</v>
      </c>
      <c r="C12" s="13">
        <v>11477.5</v>
      </c>
      <c r="D12" s="13">
        <v>4484.2</v>
      </c>
      <c r="E12" s="13">
        <v>3291</v>
      </c>
      <c r="F12" s="22">
        <f t="shared" si="0"/>
        <v>28.673491614027448</v>
      </c>
      <c r="G12" s="22">
        <f t="shared" si="1"/>
        <v>73.39101734980599</v>
      </c>
      <c r="H12" s="12">
        <v>3717</v>
      </c>
    </row>
    <row r="13" spans="1:8" s="8" customFormat="1" ht="16.5">
      <c r="A13" s="25" t="s">
        <v>52</v>
      </c>
      <c r="B13" s="14" t="s">
        <v>53</v>
      </c>
      <c r="C13" s="26">
        <f>SUM(C14)</f>
        <v>747</v>
      </c>
      <c r="D13" s="26">
        <f>SUM(D14)</f>
        <v>747</v>
      </c>
      <c r="E13" s="26">
        <f>SUM(E14)</f>
        <v>338.7</v>
      </c>
      <c r="F13" s="26">
        <f t="shared" si="0"/>
        <v>45.34136546184739</v>
      </c>
      <c r="G13" s="26">
        <f t="shared" si="1"/>
        <v>45.34136546184739</v>
      </c>
      <c r="H13" s="15">
        <v>308.3</v>
      </c>
    </row>
    <row r="14" spans="1:8" s="1" customFormat="1" ht="33">
      <c r="A14" s="16" t="s">
        <v>58</v>
      </c>
      <c r="B14" s="17" t="s">
        <v>147</v>
      </c>
      <c r="C14" s="13">
        <v>747</v>
      </c>
      <c r="D14" s="13">
        <v>747</v>
      </c>
      <c r="E14" s="12">
        <v>338.7</v>
      </c>
      <c r="F14" s="22">
        <f t="shared" si="0"/>
        <v>45.34136546184739</v>
      </c>
      <c r="G14" s="22">
        <f t="shared" si="1"/>
        <v>45.34136546184739</v>
      </c>
      <c r="H14" s="12">
        <v>308.3</v>
      </c>
    </row>
    <row r="15" spans="1:8" s="6" customFormat="1" ht="49.5">
      <c r="A15" s="25" t="s">
        <v>26</v>
      </c>
      <c r="B15" s="14" t="s">
        <v>187</v>
      </c>
      <c r="C15" s="26">
        <f>SUM(C16:C17)</f>
        <v>8284.6</v>
      </c>
      <c r="D15" s="26">
        <f>SUM(D16:D17)</f>
        <v>3999.7000000000003</v>
      </c>
      <c r="E15" s="26">
        <f>SUM(E17+E16)</f>
        <v>3371.7999999999997</v>
      </c>
      <c r="F15" s="26">
        <f t="shared" si="0"/>
        <v>40.69961132704053</v>
      </c>
      <c r="G15" s="26">
        <f t="shared" si="1"/>
        <v>84.30132259919493</v>
      </c>
      <c r="H15" s="15">
        <v>3221.7</v>
      </c>
    </row>
    <row r="16" spans="1:8" s="3" customFormat="1" ht="66">
      <c r="A16" s="16" t="s">
        <v>51</v>
      </c>
      <c r="B16" s="31" t="s">
        <v>148</v>
      </c>
      <c r="C16" s="13">
        <v>2925.1</v>
      </c>
      <c r="D16" s="13">
        <v>1435.9</v>
      </c>
      <c r="E16" s="13">
        <v>1108.1</v>
      </c>
      <c r="F16" s="22">
        <f t="shared" si="0"/>
        <v>37.8824655567331</v>
      </c>
      <c r="G16" s="22">
        <f t="shared" si="1"/>
        <v>77.1711121944425</v>
      </c>
      <c r="H16" s="12">
        <v>1119.6</v>
      </c>
    </row>
    <row r="17" spans="1:8" s="1" customFormat="1" ht="33">
      <c r="A17" s="16" t="s">
        <v>27</v>
      </c>
      <c r="B17" s="31" t="s">
        <v>149</v>
      </c>
      <c r="C17" s="13">
        <v>5359.5</v>
      </c>
      <c r="D17" s="13">
        <v>2563.8</v>
      </c>
      <c r="E17" s="13">
        <v>2263.7</v>
      </c>
      <c r="F17" s="22">
        <f t="shared" si="0"/>
        <v>42.2371489877787</v>
      </c>
      <c r="G17" s="22">
        <f t="shared" si="1"/>
        <v>88.29471877681566</v>
      </c>
      <c r="H17" s="12">
        <v>2102.1</v>
      </c>
    </row>
    <row r="18" spans="1:8" s="6" customFormat="1" ht="16.5">
      <c r="A18" s="25" t="s">
        <v>25</v>
      </c>
      <c r="B18" s="14" t="s">
        <v>24</v>
      </c>
      <c r="C18" s="26">
        <f>SUM(C19+C20+C24+C26+C23+C22+C25)</f>
        <v>36764</v>
      </c>
      <c r="D18" s="26">
        <f>SUM(D19+D20+D24+D26+D23+D22+D25)</f>
        <v>25096.000000000004</v>
      </c>
      <c r="E18" s="26">
        <f>SUM(E19+E20+E24+E26+E23+E22+E25)</f>
        <v>19284.300000000003</v>
      </c>
      <c r="F18" s="26">
        <f t="shared" si="0"/>
        <v>52.45430312261996</v>
      </c>
      <c r="G18" s="26">
        <f t="shared" si="1"/>
        <v>76.84212623525661</v>
      </c>
      <c r="H18" s="15">
        <v>20810</v>
      </c>
    </row>
    <row r="19" spans="1:8" s="3" customFormat="1" ht="16.5">
      <c r="A19" s="16" t="s">
        <v>47</v>
      </c>
      <c r="B19" s="31" t="s">
        <v>48</v>
      </c>
      <c r="C19" s="18">
        <v>300</v>
      </c>
      <c r="D19" s="18">
        <v>149.5</v>
      </c>
      <c r="E19" s="18">
        <v>107.6</v>
      </c>
      <c r="F19" s="22">
        <f t="shared" si="0"/>
        <v>35.86666666666666</v>
      </c>
      <c r="G19" s="22">
        <f t="shared" si="1"/>
        <v>71.97324414715719</v>
      </c>
      <c r="H19" s="12">
        <v>195.4</v>
      </c>
    </row>
    <row r="20" spans="1:8" s="1" customFormat="1" ht="21" customHeight="1">
      <c r="A20" s="16" t="s">
        <v>30</v>
      </c>
      <c r="B20" s="31" t="s">
        <v>150</v>
      </c>
      <c r="C20" s="18">
        <v>22470.2</v>
      </c>
      <c r="D20" s="18">
        <v>15829.9</v>
      </c>
      <c r="E20" s="18">
        <v>14420.7</v>
      </c>
      <c r="F20" s="22">
        <f t="shared" si="0"/>
        <v>64.17699886961398</v>
      </c>
      <c r="G20" s="22">
        <f t="shared" si="1"/>
        <v>91.0978591147133</v>
      </c>
      <c r="H20" s="12">
        <v>18069.4</v>
      </c>
    </row>
    <row r="21" spans="1:8" s="1" customFormat="1" ht="32.25" customHeight="1">
      <c r="A21" s="19" t="s">
        <v>30</v>
      </c>
      <c r="B21" s="32" t="s">
        <v>188</v>
      </c>
      <c r="C21" s="20">
        <v>823</v>
      </c>
      <c r="D21" s="20">
        <v>367.3</v>
      </c>
      <c r="E21" s="20">
        <v>198.2</v>
      </c>
      <c r="F21" s="22">
        <f t="shared" si="0"/>
        <v>24.082624544349937</v>
      </c>
      <c r="G21" s="22">
        <f t="shared" si="1"/>
        <v>53.96133950449224</v>
      </c>
      <c r="H21" s="21">
        <v>229.5</v>
      </c>
    </row>
    <row r="22" spans="1:8" s="1" customFormat="1" ht="16.5" hidden="1">
      <c r="A22" s="16" t="s">
        <v>83</v>
      </c>
      <c r="B22" s="31" t="s">
        <v>84</v>
      </c>
      <c r="C22" s="22"/>
      <c r="D22" s="22"/>
      <c r="E22" s="22"/>
      <c r="F22" s="22" t="e">
        <f t="shared" si="0"/>
        <v>#DIV/0!</v>
      </c>
      <c r="G22" s="22" t="e">
        <f t="shared" si="1"/>
        <v>#DIV/0!</v>
      </c>
      <c r="H22" s="12"/>
    </row>
    <row r="23" spans="1:8" s="1" customFormat="1" ht="16.5">
      <c r="A23" s="16" t="s">
        <v>71</v>
      </c>
      <c r="B23" s="31" t="s">
        <v>72</v>
      </c>
      <c r="C23" s="13">
        <v>2694.4</v>
      </c>
      <c r="D23" s="13">
        <v>1924.4</v>
      </c>
      <c r="E23" s="13">
        <v>1468</v>
      </c>
      <c r="F23" s="22">
        <f t="shared" si="0"/>
        <v>54.4833729216152</v>
      </c>
      <c r="G23" s="22">
        <f t="shared" si="1"/>
        <v>76.28351694034504</v>
      </c>
      <c r="H23" s="12">
        <v>958.6</v>
      </c>
    </row>
    <row r="24" spans="1:8" s="1" customFormat="1" ht="31.5" customHeight="1">
      <c r="A24" s="16" t="s">
        <v>54</v>
      </c>
      <c r="B24" s="31" t="s">
        <v>151</v>
      </c>
      <c r="C24" s="13">
        <v>10267.4</v>
      </c>
      <c r="D24" s="13">
        <v>6340.5</v>
      </c>
      <c r="E24" s="13">
        <v>3181.5</v>
      </c>
      <c r="F24" s="22">
        <f t="shared" si="0"/>
        <v>30.98642304770439</v>
      </c>
      <c r="G24" s="22">
        <f t="shared" si="1"/>
        <v>50.17743080198722</v>
      </c>
      <c r="H24" s="12">
        <v>1572.9</v>
      </c>
    </row>
    <row r="25" spans="1:8" s="1" customFormat="1" ht="16.5">
      <c r="A25" s="16" t="s">
        <v>88</v>
      </c>
      <c r="B25" s="31" t="s">
        <v>89</v>
      </c>
      <c r="C25" s="13">
        <v>729.5</v>
      </c>
      <c r="D25" s="13">
        <v>647</v>
      </c>
      <c r="E25" s="13"/>
      <c r="F25" s="22">
        <f t="shared" si="0"/>
        <v>0</v>
      </c>
      <c r="G25" s="34" t="s">
        <v>119</v>
      </c>
      <c r="H25" s="12"/>
    </row>
    <row r="26" spans="1:8" s="1" customFormat="1" ht="32.25" customHeight="1">
      <c r="A26" s="16" t="s">
        <v>59</v>
      </c>
      <c r="B26" s="31" t="s">
        <v>152</v>
      </c>
      <c r="C26" s="13">
        <v>302.5</v>
      </c>
      <c r="D26" s="13">
        <v>204.7</v>
      </c>
      <c r="E26" s="13">
        <v>106.5</v>
      </c>
      <c r="F26" s="22">
        <f t="shared" si="0"/>
        <v>35.20661157024794</v>
      </c>
      <c r="G26" s="22">
        <f t="shared" si="1"/>
        <v>52.02735710796288</v>
      </c>
      <c r="H26" s="12">
        <v>13.7</v>
      </c>
    </row>
    <row r="27" spans="1:8" s="6" customFormat="1" ht="16.5">
      <c r="A27" s="25" t="s">
        <v>21</v>
      </c>
      <c r="B27" s="14" t="s">
        <v>6</v>
      </c>
      <c r="C27" s="26">
        <f>SUM(C28:C30)</f>
        <v>61634.3</v>
      </c>
      <c r="D27" s="26">
        <f>SUM(D28:D30)</f>
        <v>54215.09999999999</v>
      </c>
      <c r="E27" s="26">
        <f>SUM(E28:E30)</f>
        <v>26525.500000000004</v>
      </c>
      <c r="F27" s="26">
        <f t="shared" si="0"/>
        <v>43.03691288779138</v>
      </c>
      <c r="G27" s="26">
        <f t="shared" si="1"/>
        <v>48.92640611195038</v>
      </c>
      <c r="H27" s="15">
        <v>31281</v>
      </c>
    </row>
    <row r="28" spans="1:8" s="1" customFormat="1" ht="16.5">
      <c r="A28" s="16" t="s">
        <v>31</v>
      </c>
      <c r="B28" s="31" t="s">
        <v>12</v>
      </c>
      <c r="C28" s="18">
        <v>39307</v>
      </c>
      <c r="D28" s="18">
        <v>38573.7</v>
      </c>
      <c r="E28" s="18">
        <v>16422.4</v>
      </c>
      <c r="F28" s="22">
        <f t="shared" si="0"/>
        <v>41.779835652682735</v>
      </c>
      <c r="G28" s="22">
        <f t="shared" si="1"/>
        <v>42.57408545200487</v>
      </c>
      <c r="H28" s="12">
        <v>19856.7</v>
      </c>
    </row>
    <row r="29" spans="1:8" s="1" customFormat="1" ht="16.5">
      <c r="A29" s="16" t="s">
        <v>32</v>
      </c>
      <c r="B29" s="31" t="s">
        <v>13</v>
      </c>
      <c r="C29" s="13">
        <v>5338.4</v>
      </c>
      <c r="D29" s="13">
        <v>4591.7</v>
      </c>
      <c r="E29" s="13">
        <v>1969.9</v>
      </c>
      <c r="F29" s="22">
        <f t="shared" si="0"/>
        <v>36.900569459013944</v>
      </c>
      <c r="G29" s="22">
        <f t="shared" si="1"/>
        <v>42.90132195047586</v>
      </c>
      <c r="H29" s="12">
        <v>1314.8</v>
      </c>
    </row>
    <row r="30" spans="1:8" s="1" customFormat="1" ht="16.5">
      <c r="A30" s="16" t="s">
        <v>61</v>
      </c>
      <c r="B30" s="31" t="s">
        <v>62</v>
      </c>
      <c r="C30" s="18">
        <v>16988.9</v>
      </c>
      <c r="D30" s="18">
        <v>11049.7</v>
      </c>
      <c r="E30" s="18">
        <v>8133.2</v>
      </c>
      <c r="F30" s="22">
        <f t="shared" si="0"/>
        <v>47.87361159345219</v>
      </c>
      <c r="G30" s="22">
        <f t="shared" si="1"/>
        <v>73.60561825207922</v>
      </c>
      <c r="H30" s="12">
        <v>10109.5</v>
      </c>
    </row>
    <row r="31" spans="1:8" s="1" customFormat="1" ht="16.5" hidden="1">
      <c r="A31" s="16" t="s">
        <v>98</v>
      </c>
      <c r="B31" s="31" t="s">
        <v>99</v>
      </c>
      <c r="C31" s="18"/>
      <c r="D31" s="18"/>
      <c r="E31" s="18"/>
      <c r="F31" s="22" t="e">
        <f t="shared" si="0"/>
        <v>#DIV/0!</v>
      </c>
      <c r="G31" s="22" t="e">
        <f t="shared" si="1"/>
        <v>#DIV/0!</v>
      </c>
      <c r="H31" s="12"/>
    </row>
    <row r="32" spans="1:8" s="1" customFormat="1" ht="0.75" customHeight="1" hidden="1">
      <c r="A32" s="25" t="s">
        <v>100</v>
      </c>
      <c r="B32" s="14" t="s">
        <v>101</v>
      </c>
      <c r="C32" s="26"/>
      <c r="D32" s="26"/>
      <c r="E32" s="26"/>
      <c r="F32" s="26" t="e">
        <f t="shared" si="0"/>
        <v>#DIV/0!</v>
      </c>
      <c r="G32" s="26" t="e">
        <f t="shared" si="1"/>
        <v>#DIV/0!</v>
      </c>
      <c r="H32" s="15"/>
    </row>
    <row r="33" spans="1:8" s="1" customFormat="1" ht="33" hidden="1">
      <c r="A33" s="16" t="s">
        <v>102</v>
      </c>
      <c r="B33" s="31" t="s">
        <v>103</v>
      </c>
      <c r="C33" s="13"/>
      <c r="D33" s="13"/>
      <c r="E33" s="13"/>
      <c r="F33" s="22" t="e">
        <f t="shared" si="0"/>
        <v>#DIV/0!</v>
      </c>
      <c r="G33" s="22" t="e">
        <f t="shared" si="1"/>
        <v>#DIV/0!</v>
      </c>
      <c r="H33" s="12"/>
    </row>
    <row r="34" spans="1:8" s="6" customFormat="1" ht="16.5">
      <c r="A34" s="25" t="s">
        <v>17</v>
      </c>
      <c r="B34" s="14" t="s">
        <v>7</v>
      </c>
      <c r="C34" s="26">
        <f>SUM(C35+C36+C39+C40)</f>
        <v>225162.5</v>
      </c>
      <c r="D34" s="26">
        <f>SUM(D35+D36+D39+D40)</f>
        <v>122565.40000000001</v>
      </c>
      <c r="E34" s="26">
        <f>SUM(E35+E36+E39+E40)</f>
        <v>117166.8</v>
      </c>
      <c r="F34" s="26">
        <f t="shared" si="0"/>
        <v>52.03655137955921</v>
      </c>
      <c r="G34" s="26">
        <f t="shared" si="1"/>
        <v>95.59533114565775</v>
      </c>
      <c r="H34" s="15">
        <v>118335.1</v>
      </c>
    </row>
    <row r="35" spans="1:8" s="1" customFormat="1" ht="16.5">
      <c r="A35" s="16" t="s">
        <v>10</v>
      </c>
      <c r="B35" s="31" t="s">
        <v>14</v>
      </c>
      <c r="C35" s="13">
        <v>80012.3</v>
      </c>
      <c r="D35" s="13">
        <v>43839.9</v>
      </c>
      <c r="E35" s="13">
        <v>41368.5</v>
      </c>
      <c r="F35" s="22">
        <f t="shared" si="0"/>
        <v>51.702675713609025</v>
      </c>
      <c r="G35" s="22">
        <f t="shared" si="1"/>
        <v>94.36266962287777</v>
      </c>
      <c r="H35" s="12">
        <v>41672.9</v>
      </c>
    </row>
    <row r="36" spans="1:8" s="1" customFormat="1" ht="16.5">
      <c r="A36" s="16" t="s">
        <v>33</v>
      </c>
      <c r="B36" s="31" t="s">
        <v>69</v>
      </c>
      <c r="C36" s="13">
        <v>122469.2</v>
      </c>
      <c r="D36" s="13">
        <v>67466.3</v>
      </c>
      <c r="E36" s="13">
        <v>65810.6</v>
      </c>
      <c r="F36" s="22">
        <f t="shared" si="0"/>
        <v>53.73644965428043</v>
      </c>
      <c r="G36" s="22">
        <f t="shared" si="1"/>
        <v>97.54588587190939</v>
      </c>
      <c r="H36" s="12">
        <v>66215.7</v>
      </c>
    </row>
    <row r="37" spans="1:8" s="5" customFormat="1" ht="16.5">
      <c r="A37" s="19" t="s">
        <v>33</v>
      </c>
      <c r="B37" s="32" t="s">
        <v>68</v>
      </c>
      <c r="C37" s="23">
        <f>SUM(C36-C38)</f>
        <v>105138.7</v>
      </c>
      <c r="D37" s="23">
        <f>SUM(D36-D38)</f>
        <v>58200.3</v>
      </c>
      <c r="E37" s="23">
        <f>SUM(E36-E38)</f>
        <v>57152.50000000001</v>
      </c>
      <c r="F37" s="22">
        <f t="shared" si="0"/>
        <v>54.35914653690792</v>
      </c>
      <c r="G37" s="20">
        <f t="shared" si="1"/>
        <v>98.19966563746235</v>
      </c>
      <c r="H37" s="21">
        <v>58103.4</v>
      </c>
    </row>
    <row r="38" spans="1:8" s="5" customFormat="1" ht="16.5">
      <c r="A38" s="19" t="s">
        <v>33</v>
      </c>
      <c r="B38" s="33" t="s">
        <v>189</v>
      </c>
      <c r="C38" s="23">
        <v>17330.5</v>
      </c>
      <c r="D38" s="23">
        <v>9266</v>
      </c>
      <c r="E38" s="23">
        <v>8658.1</v>
      </c>
      <c r="F38" s="22">
        <f t="shared" si="0"/>
        <v>49.95874325610917</v>
      </c>
      <c r="G38" s="22">
        <f t="shared" si="1"/>
        <v>93.4394560759767</v>
      </c>
      <c r="H38" s="21">
        <v>8112.3</v>
      </c>
    </row>
    <row r="39" spans="1:8" s="1" customFormat="1" ht="33">
      <c r="A39" s="16" t="s">
        <v>34</v>
      </c>
      <c r="B39" s="31" t="s">
        <v>65</v>
      </c>
      <c r="C39" s="13">
        <v>1869.6</v>
      </c>
      <c r="D39" s="13">
        <v>1210.3</v>
      </c>
      <c r="E39" s="13">
        <v>1117.7</v>
      </c>
      <c r="F39" s="22">
        <f t="shared" si="0"/>
        <v>59.782841249465136</v>
      </c>
      <c r="G39" s="22">
        <f t="shared" si="1"/>
        <v>92.34900437907957</v>
      </c>
      <c r="H39" s="12">
        <v>1017.9</v>
      </c>
    </row>
    <row r="40" spans="1:8" s="1" customFormat="1" ht="33">
      <c r="A40" s="16" t="s">
        <v>35</v>
      </c>
      <c r="B40" s="31" t="s">
        <v>153</v>
      </c>
      <c r="C40" s="13">
        <v>20811.4</v>
      </c>
      <c r="D40" s="13">
        <v>10048.9</v>
      </c>
      <c r="E40" s="13">
        <v>8870</v>
      </c>
      <c r="F40" s="22">
        <f t="shared" si="0"/>
        <v>42.62087125325543</v>
      </c>
      <c r="G40" s="22">
        <f t="shared" si="1"/>
        <v>88.26836768203485</v>
      </c>
      <c r="H40" s="12">
        <v>9428.6</v>
      </c>
    </row>
    <row r="41" spans="1:8" s="6" customFormat="1" ht="16.5">
      <c r="A41" s="25" t="s">
        <v>16</v>
      </c>
      <c r="B41" s="14" t="s">
        <v>82</v>
      </c>
      <c r="C41" s="26">
        <f>SUM(C42:C43)</f>
        <v>41981.9</v>
      </c>
      <c r="D41" s="26">
        <f>SUM(D42:D43)</f>
        <v>20626.699999999997</v>
      </c>
      <c r="E41" s="26">
        <f>SUM(E42:E43)</f>
        <v>19764</v>
      </c>
      <c r="F41" s="26">
        <f t="shared" si="0"/>
        <v>47.077430988116305</v>
      </c>
      <c r="G41" s="26">
        <f t="shared" si="1"/>
        <v>95.81755685591978</v>
      </c>
      <c r="H41" s="15">
        <v>20269.1</v>
      </c>
    </row>
    <row r="42" spans="1:8" s="3" customFormat="1" ht="16.5">
      <c r="A42" s="16" t="s">
        <v>11</v>
      </c>
      <c r="B42" s="31" t="s">
        <v>36</v>
      </c>
      <c r="C42" s="13">
        <v>33479.9</v>
      </c>
      <c r="D42" s="13">
        <v>16447.8</v>
      </c>
      <c r="E42" s="13">
        <v>15861.4</v>
      </c>
      <c r="F42" s="22">
        <f t="shared" si="0"/>
        <v>47.37588821949886</v>
      </c>
      <c r="G42" s="22">
        <f t="shared" si="1"/>
        <v>96.4347815513321</v>
      </c>
      <c r="H42" s="12">
        <v>16229.6</v>
      </c>
    </row>
    <row r="43" spans="1:8" s="1" customFormat="1" ht="34.5" customHeight="1">
      <c r="A43" s="16" t="s">
        <v>40</v>
      </c>
      <c r="B43" s="17" t="s">
        <v>154</v>
      </c>
      <c r="C43" s="13">
        <v>8502</v>
      </c>
      <c r="D43" s="13">
        <v>4178.9</v>
      </c>
      <c r="E43" s="13">
        <v>3902.6</v>
      </c>
      <c r="F43" s="22">
        <f t="shared" si="0"/>
        <v>45.90214067278288</v>
      </c>
      <c r="G43" s="22">
        <f t="shared" si="1"/>
        <v>93.38821220895451</v>
      </c>
      <c r="H43" s="12">
        <v>4039.5</v>
      </c>
    </row>
    <row r="44" spans="1:8" s="6" customFormat="1" ht="16.5">
      <c r="A44" s="25" t="s">
        <v>37</v>
      </c>
      <c r="B44" s="14" t="s">
        <v>8</v>
      </c>
      <c r="C44" s="26">
        <f>SUM(C46+C47+C48+C45)</f>
        <v>9958.2</v>
      </c>
      <c r="D44" s="26">
        <f>SUM(D46+D47+D48+D45)</f>
        <v>4794.2</v>
      </c>
      <c r="E44" s="26">
        <f>SUM(E46+E47+E48+E45)</f>
        <v>2389.1</v>
      </c>
      <c r="F44" s="26">
        <f t="shared" si="0"/>
        <v>23.991283565302965</v>
      </c>
      <c r="G44" s="26">
        <f t="shared" si="1"/>
        <v>49.83313170080514</v>
      </c>
      <c r="H44" s="15">
        <v>3561.3</v>
      </c>
    </row>
    <row r="45" spans="1:8" s="6" customFormat="1" ht="16.5">
      <c r="A45" s="16" t="s">
        <v>86</v>
      </c>
      <c r="B45" s="31" t="s">
        <v>139</v>
      </c>
      <c r="C45" s="13">
        <v>3161.9</v>
      </c>
      <c r="D45" s="13">
        <v>1839.6</v>
      </c>
      <c r="E45" s="13">
        <v>1450.5</v>
      </c>
      <c r="F45" s="22">
        <f t="shared" si="0"/>
        <v>45.87431607577722</v>
      </c>
      <c r="G45" s="22">
        <f t="shared" si="1"/>
        <v>78.84866275277234</v>
      </c>
      <c r="H45" s="12">
        <v>1063.5</v>
      </c>
    </row>
    <row r="46" spans="1:8" s="1" customFormat="1" ht="17.25" customHeight="1">
      <c r="A46" s="16" t="s">
        <v>49</v>
      </c>
      <c r="B46" s="31" t="s">
        <v>155</v>
      </c>
      <c r="C46" s="13">
        <v>2186.8</v>
      </c>
      <c r="D46" s="13">
        <v>1332</v>
      </c>
      <c r="E46" s="13">
        <v>157.2</v>
      </c>
      <c r="F46" s="22">
        <f t="shared" si="0"/>
        <v>7.188586061825497</v>
      </c>
      <c r="G46" s="22">
        <f t="shared" si="1"/>
        <v>11.801801801801801</v>
      </c>
      <c r="H46" s="12">
        <v>1651.1</v>
      </c>
    </row>
    <row r="47" spans="1:8" s="1" customFormat="1" ht="16.5">
      <c r="A47" s="16" t="s">
        <v>55</v>
      </c>
      <c r="B47" s="31" t="s">
        <v>63</v>
      </c>
      <c r="C47" s="13">
        <v>4255.7</v>
      </c>
      <c r="D47" s="13">
        <v>1532.2</v>
      </c>
      <c r="E47" s="13">
        <v>707.6</v>
      </c>
      <c r="F47" s="22">
        <f t="shared" si="0"/>
        <v>16.627111873487323</v>
      </c>
      <c r="G47" s="22">
        <f t="shared" si="1"/>
        <v>46.181960579558805</v>
      </c>
      <c r="H47" s="12">
        <v>770.5</v>
      </c>
    </row>
    <row r="48" spans="1:8" s="1" customFormat="1" ht="33">
      <c r="A48" s="16" t="s">
        <v>70</v>
      </c>
      <c r="B48" s="31" t="s">
        <v>156</v>
      </c>
      <c r="C48" s="13">
        <v>353.8</v>
      </c>
      <c r="D48" s="13">
        <v>90.4</v>
      </c>
      <c r="E48" s="13">
        <v>73.8</v>
      </c>
      <c r="F48" s="22">
        <f t="shared" si="0"/>
        <v>20.859242509892592</v>
      </c>
      <c r="G48" s="22">
        <f t="shared" si="1"/>
        <v>81.63716814159291</v>
      </c>
      <c r="H48" s="12">
        <v>76.2</v>
      </c>
    </row>
    <row r="49" spans="1:8" s="8" customFormat="1" ht="16.5">
      <c r="A49" s="25" t="s">
        <v>66</v>
      </c>
      <c r="B49" s="14" t="s">
        <v>60</v>
      </c>
      <c r="C49" s="26">
        <f>SUM(C50)</f>
        <v>50789.6</v>
      </c>
      <c r="D49" s="26">
        <f>SUM(D50)</f>
        <v>24505.1</v>
      </c>
      <c r="E49" s="26">
        <f>SUM(E50)</f>
        <v>22578.4</v>
      </c>
      <c r="F49" s="26">
        <f t="shared" si="0"/>
        <v>44.45477026792887</v>
      </c>
      <c r="G49" s="26">
        <f t="shared" si="1"/>
        <v>92.1375550395632</v>
      </c>
      <c r="H49" s="15">
        <v>22761.2</v>
      </c>
    </row>
    <row r="50" spans="1:8" s="1" customFormat="1" ht="16.5">
      <c r="A50" s="16" t="s">
        <v>75</v>
      </c>
      <c r="B50" s="31" t="s">
        <v>76</v>
      </c>
      <c r="C50" s="13">
        <v>50789.6</v>
      </c>
      <c r="D50" s="13">
        <v>24505.1</v>
      </c>
      <c r="E50" s="13">
        <v>22578.4</v>
      </c>
      <c r="F50" s="22">
        <f t="shared" si="0"/>
        <v>44.45477026792887</v>
      </c>
      <c r="G50" s="22">
        <f t="shared" si="1"/>
        <v>92.1375550395632</v>
      </c>
      <c r="H50" s="12">
        <v>22761.2</v>
      </c>
    </row>
    <row r="51" spans="1:8" s="8" customFormat="1" ht="33">
      <c r="A51" s="25" t="s">
        <v>77</v>
      </c>
      <c r="B51" s="14" t="s">
        <v>78</v>
      </c>
      <c r="C51" s="26">
        <f>SUM(C52:C53)</f>
        <v>4625</v>
      </c>
      <c r="D51" s="26">
        <f>SUM(D52:D53)</f>
        <v>2183.3999999999996</v>
      </c>
      <c r="E51" s="26">
        <f>SUM(E52:E53)</f>
        <v>2132.3</v>
      </c>
      <c r="F51" s="26">
        <f t="shared" si="0"/>
        <v>46.10378378378378</v>
      </c>
      <c r="G51" s="26">
        <f t="shared" si="1"/>
        <v>97.65961344691767</v>
      </c>
      <c r="H51" s="15">
        <v>2155.3</v>
      </c>
    </row>
    <row r="52" spans="1:8" s="1" customFormat="1" ht="16.5">
      <c r="A52" s="16" t="s">
        <v>79</v>
      </c>
      <c r="B52" s="31" t="s">
        <v>64</v>
      </c>
      <c r="C52" s="13">
        <v>2331</v>
      </c>
      <c r="D52" s="13">
        <v>1091.6</v>
      </c>
      <c r="E52" s="13">
        <v>1070.3</v>
      </c>
      <c r="F52" s="22">
        <f t="shared" si="0"/>
        <v>45.91591591591591</v>
      </c>
      <c r="G52" s="22">
        <f t="shared" si="1"/>
        <v>98.04873580065959</v>
      </c>
      <c r="H52" s="12">
        <v>1076.8</v>
      </c>
    </row>
    <row r="53" spans="1:8" s="1" customFormat="1" ht="33">
      <c r="A53" s="16" t="s">
        <v>80</v>
      </c>
      <c r="B53" s="31" t="s">
        <v>93</v>
      </c>
      <c r="C53" s="13">
        <v>2294</v>
      </c>
      <c r="D53" s="13">
        <v>1091.8</v>
      </c>
      <c r="E53" s="13">
        <v>1062</v>
      </c>
      <c r="F53" s="22">
        <f t="shared" si="0"/>
        <v>46.29468177855275</v>
      </c>
      <c r="G53" s="22">
        <f t="shared" si="1"/>
        <v>97.27056237406119</v>
      </c>
      <c r="H53" s="12">
        <v>1078.5</v>
      </c>
    </row>
    <row r="54" spans="1:8" s="8" customFormat="1" ht="16.5">
      <c r="A54" s="25" t="s">
        <v>38</v>
      </c>
      <c r="B54" s="14" t="s">
        <v>39</v>
      </c>
      <c r="C54" s="26">
        <f>SUM(C5+C13+C15+C18+C27+C34+C41+C44+C49+C51)</f>
        <v>496562</v>
      </c>
      <c r="D54" s="26">
        <f>SUM(D5+D13+D15+D18+D27+D34+D41+D44+D49+D51)</f>
        <v>285654</v>
      </c>
      <c r="E54" s="26">
        <f>SUM(E5+E13+E15+E18+E27+E34+E41+E44+E49+E51)</f>
        <v>237908.2</v>
      </c>
      <c r="F54" s="26">
        <f t="shared" si="0"/>
        <v>47.91107656244336</v>
      </c>
      <c r="G54" s="26">
        <f t="shared" si="1"/>
        <v>83.28544322852122</v>
      </c>
      <c r="H54" s="26">
        <f>SUM(H5+H13+H15+H18+H27+H34+H41+H44+H49+H51)</f>
        <v>247655.80000000002</v>
      </c>
    </row>
    <row r="55" spans="1:8" s="4" customFormat="1" ht="16.5">
      <c r="A55" s="16" t="s">
        <v>20</v>
      </c>
      <c r="B55" s="31" t="s">
        <v>94</v>
      </c>
      <c r="C55" s="13">
        <v>46251.7</v>
      </c>
      <c r="D55" s="13">
        <v>25526.9</v>
      </c>
      <c r="E55" s="13">
        <v>15304.6</v>
      </c>
      <c r="F55" s="22">
        <f t="shared" si="0"/>
        <v>33.08981075290206</v>
      </c>
      <c r="G55" s="22">
        <f t="shared" si="1"/>
        <v>59.95479278721662</v>
      </c>
      <c r="H55" s="24">
        <v>23509.6</v>
      </c>
    </row>
    <row r="56" spans="1:8" s="3" customFormat="1" ht="16.5">
      <c r="A56" s="67" t="s">
        <v>9</v>
      </c>
      <c r="B56" s="67"/>
      <c r="C56" s="26">
        <f>C54</f>
        <v>496562</v>
      </c>
      <c r="D56" s="26">
        <f>D54</f>
        <v>285654</v>
      </c>
      <c r="E56" s="26">
        <f>E54</f>
        <v>237908.2</v>
      </c>
      <c r="F56" s="26">
        <f t="shared" si="0"/>
        <v>47.91107656244336</v>
      </c>
      <c r="G56" s="26">
        <f t="shared" si="1"/>
        <v>83.28544322852122</v>
      </c>
      <c r="H56" s="15">
        <v>247655.8</v>
      </c>
    </row>
    <row r="57" spans="1:8" s="7" customFormat="1" ht="17.25">
      <c r="A57" s="60" t="s">
        <v>41</v>
      </c>
      <c r="B57" s="27" t="s">
        <v>15</v>
      </c>
      <c r="C57" s="26">
        <f>SUM(Доходы!C41-Расходы!C56)</f>
        <v>-23690.900000000023</v>
      </c>
      <c r="D57" s="26">
        <f>SUM(Доходы!D41-Расходы!D56)</f>
        <v>-26242.79999999999</v>
      </c>
      <c r="E57" s="26">
        <f>SUM(Доходы!E41-Расходы!E56)</f>
        <v>-1829.7000000000116</v>
      </c>
      <c r="F57" s="26">
        <f t="shared" si="0"/>
        <v>7.723218619807646</v>
      </c>
      <c r="G57" s="26">
        <f t="shared" si="1"/>
        <v>6.97219808861864</v>
      </c>
      <c r="H57" s="28">
        <v>8780.7</v>
      </c>
    </row>
    <row r="58" spans="1:8" ht="32.25" customHeight="1">
      <c r="A58" s="29" t="s">
        <v>50</v>
      </c>
      <c r="B58" s="30" t="s">
        <v>42</v>
      </c>
      <c r="C58" s="26">
        <f>SUM(-C57)</f>
        <v>23690.900000000023</v>
      </c>
      <c r="D58" s="26">
        <f>SUM(-D57)</f>
        <v>26242.79999999999</v>
      </c>
      <c r="E58" s="26">
        <f>SUM(-E57)</f>
        <v>1829.7000000000116</v>
      </c>
      <c r="F58" s="26">
        <f t="shared" si="0"/>
        <v>7.723218619807646</v>
      </c>
      <c r="G58" s="26">
        <f t="shared" si="1"/>
        <v>6.97219808861864</v>
      </c>
      <c r="H58" s="26">
        <v>-8780.7</v>
      </c>
    </row>
    <row r="59" spans="1:8" s="2" customFormat="1" ht="18.75">
      <c r="A59" s="9"/>
      <c r="B59" s="9"/>
      <c r="C59" s="9"/>
      <c r="D59" s="9"/>
      <c r="E59" s="9"/>
      <c r="F59" s="9"/>
      <c r="G59" s="9"/>
      <c r="H59" s="9"/>
    </row>
    <row r="60" spans="2:8" ht="12.75">
      <c r="B60"/>
      <c r="C60"/>
      <c r="D60"/>
      <c r="E60"/>
      <c r="F60"/>
      <c r="G60"/>
      <c r="H60"/>
    </row>
    <row r="61" spans="2:8" ht="12" customHeight="1">
      <c r="B61"/>
      <c r="C61"/>
      <c r="D61"/>
      <c r="E61"/>
      <c r="F61"/>
      <c r="G61"/>
      <c r="H61"/>
    </row>
  </sheetData>
  <sheetProtection/>
  <mergeCells count="8">
    <mergeCell ref="A56:B56"/>
    <mergeCell ref="A1:H1"/>
    <mergeCell ref="A2:A4"/>
    <mergeCell ref="B2:B4"/>
    <mergeCell ref="E2:E4"/>
    <mergeCell ref="H2:H4"/>
    <mergeCell ref="C3:D3"/>
    <mergeCell ref="F3:G3"/>
  </mergeCells>
  <printOptions gridLines="1"/>
  <pageMargins left="0.25" right="0.25" top="0.75" bottom="0.75" header="0.3" footer="0.3"/>
  <pageSetup horizontalDpi="600" verticalDpi="600" orientation="portrait" paperSize="9" scale="73" r:id="rId1"/>
  <rowBreaks count="2" manualBreakCount="2">
    <brk id="42" max="7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</dc:title>
  <dc:subject/>
  <dc:creator>AFR</dc:creator>
  <cp:keywords/>
  <dc:description/>
  <cp:lastModifiedBy>Демина</cp:lastModifiedBy>
  <cp:lastPrinted>2016-07-11T06:12:01Z</cp:lastPrinted>
  <dcterms:created xsi:type="dcterms:W3CDTF">2000-06-09T05:06:32Z</dcterms:created>
  <dcterms:modified xsi:type="dcterms:W3CDTF">2016-07-13T12:05:58Z</dcterms:modified>
  <cp:category/>
  <cp:version/>
  <cp:contentType/>
  <cp:contentStatus/>
</cp:coreProperties>
</file>