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640" windowWidth="11760" windowHeight="1170" activeTab="1"/>
  </bookViews>
  <sheets>
    <sheet name="Доходы" sheetId="1" r:id="rId1"/>
    <sheet name="Расходы" sheetId="2" r:id="rId2"/>
  </sheets>
  <definedNames>
    <definedName name="_xlnm.Print_Area" localSheetId="0">'Доходы'!$A$1:$H$44</definedName>
    <definedName name="_xlnm.Print_Area" localSheetId="1">'Расходы'!$A$1:$H$56</definedName>
  </definedNames>
  <calcPr fullCalcOnLoad="1"/>
</workbook>
</file>

<file path=xl/sharedStrings.xml><?xml version="1.0" encoding="utf-8"?>
<sst xmlns="http://schemas.openxmlformats.org/spreadsheetml/2006/main" count="201" uniqueCount="184">
  <si>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</si>
  <si>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</si>
  <si>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</si>
  <si>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</si>
  <si>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</si>
  <si>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</si>
  <si>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</si>
  <si>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</si>
  <si>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</si>
  <si>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</si>
  <si>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</si>
  <si>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</si>
  <si>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</si>
  <si>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</si>
  <si>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</si>
  <si>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</si>
  <si>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</si>
  <si>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</si>
  <si>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</si>
  <si>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</si>
  <si>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</si>
  <si>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</si>
  <si>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</si>
  <si>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</si>
  <si>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</si>
  <si>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</si>
  <si>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</si>
  <si>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</si>
  <si>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</si>
  <si>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</si>
  <si>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</si>
  <si>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</si>
  <si>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</si>
  <si>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</si>
  <si>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</si>
  <si>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</si>
  <si>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</si>
  <si>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</si>
  <si>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</si>
  <si>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</si>
  <si>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</si>
  <si>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</si>
  <si>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</si>
  <si>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</si>
  <si>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</si>
  <si>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</si>
  <si>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</si>
  <si>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</si>
  <si>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</si>
  <si>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</si>
  <si>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</si>
  <si>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</si>
  <si>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</si>
  <si>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</si>
  <si>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</si>
  <si>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</si>
  <si>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</si>
  <si>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</si>
  <si>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</si>
  <si>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</si>
  <si>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</si>
  <si>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</si>
  <si>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</si>
  <si>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</si>
  <si>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</si>
  <si>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</si>
  <si>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</si>
  <si>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1 0 0 6</t>
  </si>
  <si>
    <t>0 4 0 8</t>
  </si>
  <si>
    <t>Транспорт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</si>
  <si>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</si>
  <si>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</si>
  <si>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</si>
  <si>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</si>
  <si>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</si>
  <si>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</si>
  <si>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</si>
  <si>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</si>
  <si>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</si>
  <si>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</si>
  <si>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</si>
  <si>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</si>
  <si>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</si>
  <si>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</si>
  <si>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</si>
  <si>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</si>
  <si>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</si>
  <si>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</si>
  <si>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0 1 0 5</t>
  </si>
  <si>
    <t>Судебная система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</si>
  <si>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</si>
  <si>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</si>
  <si>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</si>
  <si>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</si>
  <si>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</si>
  <si>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</si>
  <si>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</si>
  <si>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</si>
  <si>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</si>
  <si>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</si>
  <si>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</si>
  <si>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</si>
  <si>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</si>
  <si>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</si>
  <si>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</si>
  <si>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</si>
  <si>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</si>
  <si>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</si>
  <si>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</si>
  <si>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</si>
  <si>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</si>
  <si>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</si>
  <si>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</si>
  <si>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</si>
  <si>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</si>
  <si>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</si>
  <si>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</si>
  <si>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</si>
  <si>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</si>
  <si>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</si>
  <si>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</si>
  <si>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</si>
  <si>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</si>
  <si>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</si>
  <si>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</si>
  <si>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</si>
  <si>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</si>
  <si>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</si>
  <si>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</si>
  <si>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</si>
  <si>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</si>
  <si>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</si>
  <si>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</si>
  <si>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</si>
  <si>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</si>
  <si>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</si>
  <si>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</si>
  <si>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</si>
  <si>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</si>
  <si>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</si>
  <si>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</si>
  <si>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</si>
  <si>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</si>
  <si>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</si>
  <si>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</si>
  <si>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</si>
  <si>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</si>
  <si>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>2 19 00000 00 0000</t>
  </si>
  <si>
    <t>Тыс.руб.</t>
  </si>
  <si>
    <t>ДОХОДЫ</t>
  </si>
  <si>
    <t>Национальная безопасность и правоохранительная  деятельность</t>
  </si>
  <si>
    <t>-</t>
  </si>
  <si>
    <t xml:space="preserve">Общее образование </t>
  </si>
  <si>
    <t>0 7 0 3</t>
  </si>
  <si>
    <t>Дополнительное образование</t>
  </si>
  <si>
    <t xml:space="preserve">2 04 00000 00 0000 </t>
  </si>
  <si>
    <t>Безвозмездные поступления от негосударственных организаций</t>
  </si>
  <si>
    <t>в т.ч.финансовая поддержка сельхозтоваропроизводителей</t>
  </si>
  <si>
    <t xml:space="preserve">2 07 00000 00 0000 </t>
  </si>
  <si>
    <t>Прочие безвозмездные поступления</t>
  </si>
  <si>
    <t xml:space="preserve">2 02 10000 00 0000 </t>
  </si>
  <si>
    <t xml:space="preserve">2 02 20000 00 0000 </t>
  </si>
  <si>
    <t xml:space="preserve">2 02 30000 00 0000 </t>
  </si>
  <si>
    <t xml:space="preserve">2 02 40000 00 0000 </t>
  </si>
  <si>
    <t>Иные межбюджетные тансферты</t>
  </si>
  <si>
    <t>1 11 01000 00 0000</t>
  </si>
  <si>
    <t>Доходы в виде прибыли (девиденты)</t>
  </si>
  <si>
    <t xml:space="preserve">Итого внутренних оборотов </t>
  </si>
  <si>
    <t>План на 2018 год</t>
  </si>
  <si>
    <t>на год</t>
  </si>
  <si>
    <t>на отчетный период</t>
  </si>
  <si>
    <t>% выполнения</t>
  </si>
  <si>
    <t>к годовому плану</t>
  </si>
  <si>
    <t>к отчетному периоду</t>
  </si>
  <si>
    <t>Выполнено в 2017 году</t>
  </si>
  <si>
    <t>План на  2018 год</t>
  </si>
  <si>
    <t xml:space="preserve">1 4 0 0 </t>
  </si>
  <si>
    <t>Межбюджетные трансферты общего характера бюджетам субъектов РФ и муниципальных образований</t>
  </si>
  <si>
    <t>1 4 0 3</t>
  </si>
  <si>
    <t>Прочие межбюджетные трансферты общего характера</t>
  </si>
  <si>
    <t>Акцызы</t>
  </si>
  <si>
    <t xml:space="preserve">на 01.04.2018  года </t>
  </si>
  <si>
    <t xml:space="preserve">0 3 1 4 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</si>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</sst>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7" borderId="0" applyNumberFormat="0" applyBorder="0" applyAlignment="0" applyProtection="0"/>
    <xf numFmtId="0" fontId="12" fillId="3" borderId="0" applyNumberFormat="0" applyBorder="0" applyAlignment="0" applyProtection="0"/>
    <xf numFmtId="0" fontId="48" fillId="8" borderId="0" applyNumberFormat="0" applyBorder="0" applyAlignment="0" applyProtection="0"/>
    <xf numFmtId="0" fontId="12" fillId="3" borderId="0" applyNumberFormat="0" applyBorder="0" applyAlignment="0" applyProtection="0"/>
    <xf numFmtId="0" fontId="48" fillId="9" borderId="0" applyNumberFormat="0" applyBorder="0" applyAlignment="0" applyProtection="0"/>
    <xf numFmtId="0" fontId="12" fillId="5" borderId="0" applyNumberFormat="0" applyBorder="0" applyAlignment="0" applyProtection="0"/>
    <xf numFmtId="0" fontId="48" fillId="10" borderId="0" applyNumberFormat="0" applyBorder="0" applyAlignment="0" applyProtection="0"/>
    <xf numFmtId="0" fontId="12" fillId="5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48" fillId="12" borderId="0" applyNumberFormat="0" applyBorder="0" applyAlignment="0" applyProtection="0"/>
    <xf numFmtId="0" fontId="12" fillId="5" borderId="0" applyNumberFormat="0" applyBorder="0" applyAlignment="0" applyProtection="0"/>
    <xf numFmtId="0" fontId="48" fillId="13" borderId="0" applyNumberFormat="0" applyBorder="0" applyAlignment="0" applyProtection="0"/>
    <xf numFmtId="0" fontId="12" fillId="5" borderId="0" applyNumberFormat="0" applyBorder="0" applyAlignment="0" applyProtection="0"/>
    <xf numFmtId="0" fontId="48" fillId="14" borderId="0" applyNumberFormat="0" applyBorder="0" applyAlignment="0" applyProtection="0"/>
    <xf numFmtId="0" fontId="12" fillId="5" borderId="0" applyNumberFormat="0" applyBorder="0" applyAlignment="0" applyProtection="0"/>
    <xf numFmtId="0" fontId="48" fillId="15" borderId="0" applyNumberFormat="0" applyBorder="0" applyAlignment="0" applyProtection="0"/>
    <xf numFmtId="0" fontId="12" fillId="5" borderId="0" applyNumberFormat="0" applyBorder="0" applyAlignment="0" applyProtection="0"/>
    <xf numFmtId="0" fontId="49" fillId="16" borderId="0" applyNumberFormat="0" applyBorder="0" applyAlignment="0" applyProtection="0"/>
    <xf numFmtId="0" fontId="27" fillId="17" borderId="0" applyNumberFormat="0" applyBorder="0" applyAlignment="0" applyProtection="0"/>
    <xf numFmtId="0" fontId="49" fillId="18" borderId="0" applyNumberFormat="0" applyBorder="0" applyAlignment="0" applyProtection="0"/>
    <xf numFmtId="0" fontId="27" fillId="5" borderId="0" applyNumberFormat="0" applyBorder="0" applyAlignment="0" applyProtection="0"/>
    <xf numFmtId="0" fontId="49" fillId="19" borderId="0" applyNumberFormat="0" applyBorder="0" applyAlignment="0" applyProtection="0"/>
    <xf numFmtId="0" fontId="27" fillId="5" borderId="0" applyNumberFormat="0" applyBorder="0" applyAlignment="0" applyProtection="0"/>
    <xf numFmtId="0" fontId="49" fillId="20" borderId="0" applyNumberFormat="0" applyBorder="0" applyAlignment="0" applyProtection="0"/>
    <xf numFmtId="0" fontId="27" fillId="5" borderId="0" applyNumberFormat="0" applyBorder="0" applyAlignment="0" applyProtection="0"/>
    <xf numFmtId="0" fontId="49" fillId="21" borderId="0" applyNumberFormat="0" applyBorder="0" applyAlignment="0" applyProtection="0"/>
    <xf numFmtId="0" fontId="27" fillId="17" borderId="0" applyNumberFormat="0" applyBorder="0" applyAlignment="0" applyProtection="0"/>
    <xf numFmtId="0" fontId="49" fillId="22" borderId="0" applyNumberFormat="0" applyBorder="0" applyAlignment="0" applyProtection="0"/>
    <xf numFmtId="0" fontId="27" fillId="5" borderId="0" applyNumberFormat="0" applyBorder="0" applyAlignment="0" applyProtection="0"/>
    <xf numFmtId="0" fontId="49" fillId="23" borderId="0" applyNumberFormat="0" applyBorder="0" applyAlignment="0" applyProtection="0"/>
    <xf numFmtId="0" fontId="27" fillId="17" borderId="0" applyNumberFormat="0" applyBorder="0" applyAlignment="0" applyProtection="0"/>
    <xf numFmtId="0" fontId="49" fillId="24" borderId="0" applyNumberFormat="0" applyBorder="0" applyAlignment="0" applyProtection="0"/>
    <xf numFmtId="0" fontId="27" fillId="25" borderId="0" applyNumberFormat="0" applyBorder="0" applyAlignment="0" applyProtection="0"/>
    <xf numFmtId="0" fontId="49" fillId="26" borderId="0" applyNumberFormat="0" applyBorder="0" applyAlignment="0" applyProtection="0"/>
    <xf numFmtId="0" fontId="27" fillId="27" borderId="0" applyNumberFormat="0" applyBorder="0" applyAlignment="0" applyProtection="0"/>
    <xf numFmtId="0" fontId="49" fillId="28" borderId="0" applyNumberFormat="0" applyBorder="0" applyAlignment="0" applyProtection="0"/>
    <xf numFmtId="0" fontId="27" fillId="29" borderId="0" applyNumberFormat="0" applyBorder="0" applyAlignment="0" applyProtection="0"/>
    <xf numFmtId="0" fontId="49" fillId="30" borderId="0" applyNumberFormat="0" applyBorder="0" applyAlignment="0" applyProtection="0"/>
    <xf numFmtId="0" fontId="27" fillId="17" borderId="0" applyNumberFormat="0" applyBorder="0" applyAlignment="0" applyProtection="0"/>
    <xf numFmtId="0" fontId="49" fillId="31" borderId="0" applyNumberFormat="0" applyBorder="0" applyAlignment="0" applyProtection="0"/>
    <xf numFmtId="0" fontId="27" fillId="25" borderId="0" applyNumberFormat="0" applyBorder="0" applyAlignment="0" applyProtection="0"/>
    <xf numFmtId="0" fontId="50" fillId="32" borderId="1" applyNumberFormat="0" applyAlignment="0" applyProtection="0"/>
    <xf numFmtId="0" fontId="20" fillId="5" borderId="2" applyNumberFormat="0" applyAlignment="0" applyProtection="0"/>
    <xf numFmtId="0" fontId="51" fillId="33" borderId="3" applyNumberFormat="0" applyAlignment="0" applyProtection="0"/>
    <xf numFmtId="0" fontId="21" fillId="3" borderId="4" applyNumberFormat="0" applyAlignment="0" applyProtection="0"/>
    <xf numFmtId="0" fontId="52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1" fillId="0" borderId="12" applyNumberFormat="0" applyFill="0" applyAlignment="0" applyProtection="0"/>
    <xf numFmtId="0" fontId="57" fillId="34" borderId="13" applyNumberFormat="0" applyAlignment="0" applyProtection="0"/>
    <xf numFmtId="0" fontId="24" fillId="29" borderId="14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18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2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17" fillId="5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vertical="center" wrapText="1"/>
    </xf>
    <xf numFmtId="186" fontId="34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49" fontId="31" fillId="40" borderId="19" xfId="0" applyNumberFormat="1" applyFont="1" applyFill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181" fontId="34" fillId="0" borderId="19" xfId="101" applyNumberFormat="1" applyFont="1" applyBorder="1" applyAlignment="1">
      <alignment horizontal="center" vertical="center"/>
    </xf>
    <xf numFmtId="181" fontId="33" fillId="39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horizontal="center" vertical="center"/>
    </xf>
    <xf numFmtId="49" fontId="30" fillId="40" borderId="19" xfId="0" applyNumberFormat="1" applyFont="1" applyFill="1" applyBorder="1" applyAlignment="1">
      <alignment vertical="center" wrapText="1"/>
    </xf>
    <xf numFmtId="186" fontId="30" fillId="0" borderId="19" xfId="101" applyNumberFormat="1" applyFont="1" applyFill="1" applyBorder="1" applyAlignment="1">
      <alignment vertical="center"/>
    </xf>
    <xf numFmtId="181" fontId="34" fillId="0" borderId="19" xfId="0" applyNumberFormat="1" applyFont="1" applyFill="1" applyBorder="1" applyAlignment="1">
      <alignment horizontal="center" vertical="center"/>
    </xf>
    <xf numFmtId="181" fontId="33" fillId="0" borderId="19" xfId="101" applyNumberFormat="1" applyFont="1" applyFill="1" applyBorder="1" applyAlignment="1">
      <alignment horizontal="center" vertical="center"/>
    </xf>
    <xf numFmtId="181" fontId="33" fillId="0" borderId="19" xfId="0" applyNumberFormat="1" applyFont="1" applyFill="1" applyBorder="1" applyAlignment="1">
      <alignment horizontal="center" vertical="center"/>
    </xf>
    <xf numFmtId="181" fontId="33" fillId="0" borderId="19" xfId="0" applyNumberFormat="1" applyFont="1" applyFill="1" applyBorder="1" applyAlignment="1">
      <alignment horizontal="center" vertical="center" wrapText="1"/>
    </xf>
    <xf numFmtId="186" fontId="33" fillId="0" borderId="19" xfId="101" applyNumberFormat="1" applyFont="1" applyFill="1" applyBorder="1" applyAlignment="1">
      <alignment horizontal="center" vertical="center"/>
    </xf>
    <xf numFmtId="181" fontId="34" fillId="0" borderId="19" xfId="0" applyNumberFormat="1" applyFont="1" applyFill="1" applyBorder="1" applyAlignment="1">
      <alignment vertical="center"/>
    </xf>
    <xf numFmtId="0" fontId="33" fillId="0" borderId="20" xfId="0" applyFont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181" fontId="34" fillId="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186" fontId="29" fillId="40" borderId="19" xfId="10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4" fillId="0" borderId="21" xfId="0" applyFont="1" applyBorder="1" applyAlignment="1">
      <alignment horizontal="right"/>
    </xf>
    <xf numFmtId="0" fontId="37" fillId="39" borderId="22" xfId="0" applyFont="1" applyFill="1" applyBorder="1" applyAlignment="1">
      <alignment horizontal="left" vertical="center"/>
    </xf>
    <xf numFmtId="0" fontId="37" fillId="39" borderId="23" xfId="0" applyFont="1" applyFill="1" applyBorder="1" applyAlignment="1">
      <alignment horizontal="left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zoomScalePageLayoutView="0" workbookViewId="0" topLeftCell="A31">
      <selection activeCell="B55" sqref="B55"/>
    </sheetView>
  </sheetViews>
  <sheetFormatPr defaultColWidth="9.00390625" defaultRowHeight="12.75"/>
  <cols>
    <col min="1" max="1" width="19.125" style="0" customWidth="1"/>
    <col min="2" max="2" width="37.875" style="0" customWidth="1"/>
    <col min="3" max="3" width="13.25390625" style="0" customWidth="1"/>
    <col min="4" max="4" width="11.875" style="0" customWidth="1"/>
    <col min="5" max="5" width="14.25390625" style="0" customWidth="1"/>
    <col min="6" max="6" width="11.375" style="0" customWidth="1"/>
    <col min="7" max="7" width="12.25390625" style="0" customWidth="1"/>
    <col min="8" max="8" width="14.625" style="0" customWidth="1"/>
    <col min="9" max="9" width="16.00390625" style="0" customWidth="1"/>
    <col min="10" max="10" width="10.625" style="0" customWidth="1"/>
    <col min="11" max="11" width="12.125" style="0" customWidth="1"/>
  </cols>
  <sheetData>
    <row r="1" spans="1:9" ht="16.5">
      <c r="A1" s="64" t="s">
        <v>90</v>
      </c>
      <c r="B1" s="64"/>
      <c r="C1" s="64"/>
      <c r="D1" s="64"/>
      <c r="E1" s="64"/>
      <c r="F1" s="64"/>
      <c r="G1" s="64"/>
      <c r="H1" s="64"/>
      <c r="I1" s="39"/>
    </row>
    <row r="2" spans="1:9" ht="16.5">
      <c r="A2" s="64" t="s">
        <v>91</v>
      </c>
      <c r="B2" s="64"/>
      <c r="C2" s="64"/>
      <c r="D2" s="64"/>
      <c r="E2" s="64"/>
      <c r="F2" s="64"/>
      <c r="G2" s="64"/>
      <c r="H2" s="64"/>
      <c r="I2" s="39"/>
    </row>
    <row r="3" spans="1:9" ht="16.5">
      <c r="A3" s="64" t="s">
        <v>181</v>
      </c>
      <c r="B3" s="64"/>
      <c r="C3" s="64"/>
      <c r="D3" s="64"/>
      <c r="E3" s="64"/>
      <c r="F3" s="64"/>
      <c r="G3" s="64"/>
      <c r="H3" s="64"/>
      <c r="I3" s="27"/>
    </row>
    <row r="4" spans="1:9" ht="16.5">
      <c r="A4" s="27"/>
      <c r="B4" s="27"/>
      <c r="C4" s="27"/>
      <c r="D4" s="27"/>
      <c r="E4" s="27"/>
      <c r="F4" s="27"/>
      <c r="G4" s="27"/>
      <c r="H4" s="27"/>
      <c r="I4" s="27"/>
    </row>
    <row r="5" spans="1:9" ht="16.5">
      <c r="A5" s="27"/>
      <c r="B5" s="27"/>
      <c r="C5" s="27"/>
      <c r="D5" s="27"/>
      <c r="E5" s="27"/>
      <c r="F5" s="27"/>
      <c r="G5" s="27"/>
      <c r="H5" s="27"/>
      <c r="I5" s="27"/>
    </row>
    <row r="6" spans="1:9" ht="16.5">
      <c r="A6" s="64" t="s">
        <v>149</v>
      </c>
      <c r="B6" s="64"/>
      <c r="C6" s="64"/>
      <c r="D6" s="64"/>
      <c r="E6" s="64"/>
      <c r="F6" s="64"/>
      <c r="G6" s="64"/>
      <c r="H6" s="64"/>
      <c r="I6" s="27"/>
    </row>
    <row r="7" spans="1:9" ht="16.5">
      <c r="A7" s="27"/>
      <c r="B7" s="27"/>
      <c r="C7" s="27"/>
      <c r="D7" s="27"/>
      <c r="E7" s="27"/>
      <c r="F7" s="27"/>
      <c r="G7" s="27"/>
      <c r="H7" s="27"/>
      <c r="I7" s="27"/>
    </row>
    <row r="8" spans="1:8" ht="15.75">
      <c r="A8" s="65" t="s">
        <v>148</v>
      </c>
      <c r="B8" s="65"/>
      <c r="C8" s="65"/>
      <c r="D8" s="65"/>
      <c r="E8" s="65"/>
      <c r="F8" s="65"/>
      <c r="G8" s="65"/>
      <c r="H8" s="65"/>
    </row>
    <row r="9" spans="1:8" ht="15.75" customHeight="1">
      <c r="A9" s="68" t="s">
        <v>93</v>
      </c>
      <c r="B9" s="68" t="s">
        <v>56</v>
      </c>
      <c r="C9" s="71" t="s">
        <v>168</v>
      </c>
      <c r="D9" s="71"/>
      <c r="E9" s="68" t="s">
        <v>84</v>
      </c>
      <c r="F9" s="71" t="s">
        <v>171</v>
      </c>
      <c r="G9" s="71"/>
      <c r="H9" s="68" t="s">
        <v>174</v>
      </c>
    </row>
    <row r="10" spans="1:8" ht="20.25" customHeight="1">
      <c r="A10" s="69"/>
      <c r="B10" s="69"/>
      <c r="C10" s="71"/>
      <c r="D10" s="71"/>
      <c r="E10" s="69"/>
      <c r="F10" s="71"/>
      <c r="G10" s="71"/>
      <c r="H10" s="69"/>
    </row>
    <row r="11" spans="1:8" ht="47.25" customHeight="1">
      <c r="A11" s="70"/>
      <c r="B11" s="70"/>
      <c r="C11" s="60" t="s">
        <v>169</v>
      </c>
      <c r="D11" s="60" t="s">
        <v>170</v>
      </c>
      <c r="E11" s="70"/>
      <c r="F11" s="58" t="s">
        <v>172</v>
      </c>
      <c r="G11" s="59" t="s">
        <v>173</v>
      </c>
      <c r="H11" s="70"/>
    </row>
    <row r="12" spans="1:8" ht="15.75">
      <c r="A12" s="43" t="s">
        <v>125</v>
      </c>
      <c r="B12" s="28" t="s">
        <v>94</v>
      </c>
      <c r="C12" s="53">
        <f>SUM(C13+C14+C15+C19+C22+C23+C28+C29+C30+C31+C32)</f>
        <v>109185.70000000001</v>
      </c>
      <c r="D12" s="53">
        <f>SUM(D13+D14+D15+D19+D22+D23+D28+D29+D30+D31+D32)</f>
        <v>20619.099999999995</v>
      </c>
      <c r="E12" s="53">
        <f>SUM(E13+E14+E15+E19+E22+E23+E28+E29+E30+E31+E32)</f>
        <v>23654.300000000003</v>
      </c>
      <c r="F12" s="53">
        <f>SUM(E12/C12*100)</f>
        <v>21.664283876002077</v>
      </c>
      <c r="G12" s="29">
        <f>SUM(E12/D12*100)</f>
        <v>114.7203321192487</v>
      </c>
      <c r="H12" s="30">
        <v>22595.8</v>
      </c>
    </row>
    <row r="13" spans="1:8" ht="15.75">
      <c r="A13" s="44" t="s">
        <v>126</v>
      </c>
      <c r="B13" s="28" t="s">
        <v>18</v>
      </c>
      <c r="C13" s="54">
        <v>80595.3</v>
      </c>
      <c r="D13" s="54">
        <v>15100</v>
      </c>
      <c r="E13" s="30">
        <v>16926.6</v>
      </c>
      <c r="F13" s="53">
        <f aca="true" t="shared" si="0" ref="F13:F44">SUM(E13/C13*100)</f>
        <v>21.00196909745357</v>
      </c>
      <c r="G13" s="29">
        <f aca="true" t="shared" si="1" ref="G13:G44">SUM(E13/D13*100)</f>
        <v>112.09668874172185</v>
      </c>
      <c r="H13" s="30">
        <v>14773.4</v>
      </c>
    </row>
    <row r="14" spans="1:8" ht="15.75">
      <c r="A14" s="45" t="s">
        <v>127</v>
      </c>
      <c r="B14" s="28" t="s">
        <v>180</v>
      </c>
      <c r="C14" s="55">
        <v>7552.5</v>
      </c>
      <c r="D14" s="55">
        <v>1605.1</v>
      </c>
      <c r="E14" s="30">
        <v>1888.9</v>
      </c>
      <c r="F14" s="53">
        <f t="shared" si="0"/>
        <v>25.01026150281364</v>
      </c>
      <c r="G14" s="29">
        <f t="shared" si="1"/>
        <v>117.68114136190893</v>
      </c>
      <c r="H14" s="30">
        <v>1866.7</v>
      </c>
    </row>
    <row r="15" spans="1:8" ht="15.75">
      <c r="A15" s="45" t="s">
        <v>128</v>
      </c>
      <c r="B15" s="28" t="s">
        <v>44</v>
      </c>
      <c r="C15" s="56">
        <f>SUM(C16:C18)</f>
        <v>3921.1</v>
      </c>
      <c r="D15" s="56">
        <f>SUM(D16:D18)</f>
        <v>1004.4</v>
      </c>
      <c r="E15" s="30">
        <f>SUM(E16:E18)</f>
        <v>1645.5</v>
      </c>
      <c r="F15" s="53">
        <f t="shared" si="0"/>
        <v>41.96526484914948</v>
      </c>
      <c r="G15" s="29">
        <f t="shared" si="1"/>
        <v>163.82915173237754</v>
      </c>
      <c r="H15" s="30">
        <v>1445.9</v>
      </c>
    </row>
    <row r="16" spans="1:8" ht="31.5">
      <c r="A16" s="46" t="s">
        <v>129</v>
      </c>
      <c r="B16" s="32" t="s">
        <v>95</v>
      </c>
      <c r="C16" s="52">
        <v>3606.9</v>
      </c>
      <c r="D16" s="52">
        <v>901.8</v>
      </c>
      <c r="E16" s="33">
        <v>1503</v>
      </c>
      <c r="F16" s="61">
        <f t="shared" si="0"/>
        <v>41.67013224652749</v>
      </c>
      <c r="G16" s="47">
        <f t="shared" si="1"/>
        <v>166.66666666666669</v>
      </c>
      <c r="H16" s="33">
        <v>1333.5</v>
      </c>
    </row>
    <row r="17" spans="1:8" ht="31.5">
      <c r="A17" s="46" t="s">
        <v>130</v>
      </c>
      <c r="B17" s="32" t="s">
        <v>22</v>
      </c>
      <c r="C17" s="52">
        <v>254.2</v>
      </c>
      <c r="D17" s="52">
        <v>102.6</v>
      </c>
      <c r="E17" s="33">
        <v>122.5</v>
      </c>
      <c r="F17" s="61">
        <f t="shared" si="0"/>
        <v>48.1904012588513</v>
      </c>
      <c r="G17" s="47">
        <f t="shared" si="1"/>
        <v>119.39571150097466</v>
      </c>
      <c r="H17" s="33">
        <v>112.4</v>
      </c>
    </row>
    <row r="18" spans="1:8" ht="47.25">
      <c r="A18" s="46" t="s">
        <v>131</v>
      </c>
      <c r="B18" s="32" t="s">
        <v>96</v>
      </c>
      <c r="C18" s="52">
        <v>60</v>
      </c>
      <c r="D18" s="52"/>
      <c r="E18" s="33">
        <v>20</v>
      </c>
      <c r="F18" s="61">
        <f t="shared" si="0"/>
        <v>33.33333333333333</v>
      </c>
      <c r="G18" s="29"/>
      <c r="H18" s="33"/>
    </row>
    <row r="19" spans="1:8" ht="15.75">
      <c r="A19" s="45" t="s">
        <v>132</v>
      </c>
      <c r="B19" s="28" t="s">
        <v>0</v>
      </c>
      <c r="C19" s="56">
        <f>SUM(C20:C21)</f>
        <v>8681.7</v>
      </c>
      <c r="D19" s="56">
        <f>SUM(D20:D21)</f>
        <v>1142</v>
      </c>
      <c r="E19" s="30">
        <f>SUM(E20:E21)</f>
        <v>1344.4</v>
      </c>
      <c r="F19" s="53">
        <f t="shared" si="0"/>
        <v>15.485446398746788</v>
      </c>
      <c r="G19" s="29">
        <f t="shared" si="1"/>
        <v>117.72329246935203</v>
      </c>
      <c r="H19" s="30">
        <v>1241.3</v>
      </c>
    </row>
    <row r="20" spans="1:8" ht="31.5">
      <c r="A20" s="46" t="s">
        <v>133</v>
      </c>
      <c r="B20" s="32" t="s">
        <v>97</v>
      </c>
      <c r="C20" s="52">
        <v>1327.7</v>
      </c>
      <c r="D20" s="52">
        <v>15.8</v>
      </c>
      <c r="E20" s="33">
        <v>98.5</v>
      </c>
      <c r="F20" s="61">
        <f t="shared" si="0"/>
        <v>7.4188446185132175</v>
      </c>
      <c r="G20" s="47">
        <f t="shared" si="1"/>
        <v>623.4177215189873</v>
      </c>
      <c r="H20" s="33">
        <v>33.1</v>
      </c>
    </row>
    <row r="21" spans="1:8" ht="15.75">
      <c r="A21" s="46" t="s">
        <v>134</v>
      </c>
      <c r="B21" s="32" t="s">
        <v>1</v>
      </c>
      <c r="C21" s="52">
        <v>7354</v>
      </c>
      <c r="D21" s="52">
        <v>1126.2</v>
      </c>
      <c r="E21" s="33">
        <v>1245.9</v>
      </c>
      <c r="F21" s="61">
        <f t="shared" si="0"/>
        <v>16.94180038074517</v>
      </c>
      <c r="G21" s="47">
        <f t="shared" si="1"/>
        <v>110.62866275972296</v>
      </c>
      <c r="H21" s="33">
        <v>1208.2</v>
      </c>
    </row>
    <row r="22" spans="1:8" ht="15.75">
      <c r="A22" s="45" t="s">
        <v>135</v>
      </c>
      <c r="B22" s="28" t="s">
        <v>2</v>
      </c>
      <c r="C22" s="54">
        <v>1172.9</v>
      </c>
      <c r="D22" s="54">
        <v>222.3</v>
      </c>
      <c r="E22" s="30">
        <v>213</v>
      </c>
      <c r="F22" s="53">
        <f t="shared" si="0"/>
        <v>18.160115951914058</v>
      </c>
      <c r="G22" s="29">
        <f t="shared" si="1"/>
        <v>95.81646423751687</v>
      </c>
      <c r="H22" s="30">
        <v>252.9</v>
      </c>
    </row>
    <row r="23" spans="1:9" ht="63">
      <c r="A23" s="45" t="s">
        <v>136</v>
      </c>
      <c r="B23" s="28" t="s">
        <v>108</v>
      </c>
      <c r="C23" s="30">
        <f>SUM(C24:C27)</f>
        <v>3959.1</v>
      </c>
      <c r="D23" s="30">
        <f>SUM(D24:D27)</f>
        <v>819.6</v>
      </c>
      <c r="E23" s="30">
        <f>SUM(E24:E27)</f>
        <v>917.4</v>
      </c>
      <c r="F23" s="53">
        <f t="shared" si="0"/>
        <v>23.171933015079187</v>
      </c>
      <c r="G23" s="29">
        <f t="shared" si="1"/>
        <v>111.93265007320643</v>
      </c>
      <c r="H23" s="30">
        <v>1169.1</v>
      </c>
      <c r="I23" s="41"/>
    </row>
    <row r="24" spans="1:9" ht="16.5" customHeight="1">
      <c r="A24" s="46" t="s">
        <v>165</v>
      </c>
      <c r="B24" s="32" t="s">
        <v>166</v>
      </c>
      <c r="C24" s="52">
        <v>1.5</v>
      </c>
      <c r="D24" s="52"/>
      <c r="E24" s="33"/>
      <c r="F24" s="61">
        <f t="shared" si="0"/>
        <v>0</v>
      </c>
      <c r="G24" s="29"/>
      <c r="H24" s="33"/>
      <c r="I24" s="41"/>
    </row>
    <row r="25" spans="1:8" ht="15.75">
      <c r="A25" s="46" t="s">
        <v>137</v>
      </c>
      <c r="B25" s="32" t="s">
        <v>23</v>
      </c>
      <c r="C25" s="52">
        <v>2600</v>
      </c>
      <c r="D25" s="52">
        <v>510</v>
      </c>
      <c r="E25" s="33">
        <v>539.3</v>
      </c>
      <c r="F25" s="61">
        <f t="shared" si="0"/>
        <v>20.74230769230769</v>
      </c>
      <c r="G25" s="47">
        <f t="shared" si="1"/>
        <v>105.74509803921568</v>
      </c>
      <c r="H25" s="33">
        <v>819.9</v>
      </c>
    </row>
    <row r="26" spans="1:8" ht="15.75">
      <c r="A26" s="46" t="s">
        <v>138</v>
      </c>
      <c r="B26" s="32" t="s">
        <v>19</v>
      </c>
      <c r="C26" s="52">
        <v>1338.6</v>
      </c>
      <c r="D26" s="52">
        <v>305.1</v>
      </c>
      <c r="E26" s="33">
        <v>372.9</v>
      </c>
      <c r="F26" s="61">
        <f t="shared" si="0"/>
        <v>27.857463021066785</v>
      </c>
      <c r="G26" s="47">
        <f t="shared" si="1"/>
        <v>122.22222222222221</v>
      </c>
      <c r="H26" s="33">
        <v>343.2</v>
      </c>
    </row>
    <row r="27" spans="1:8" ht="63">
      <c r="A27" s="46" t="s">
        <v>139</v>
      </c>
      <c r="B27" s="32" t="s">
        <v>109</v>
      </c>
      <c r="C27" s="52">
        <v>19</v>
      </c>
      <c r="D27" s="52">
        <v>4.5</v>
      </c>
      <c r="E27" s="33">
        <v>5.2</v>
      </c>
      <c r="F27" s="61">
        <f t="shared" si="0"/>
        <v>27.368421052631582</v>
      </c>
      <c r="G27" s="47">
        <f t="shared" si="1"/>
        <v>115.55555555555557</v>
      </c>
      <c r="H27" s="33">
        <v>6</v>
      </c>
    </row>
    <row r="28" spans="1:8" ht="31.5">
      <c r="A28" s="45" t="s">
        <v>140</v>
      </c>
      <c r="B28" s="28" t="s">
        <v>98</v>
      </c>
      <c r="C28" s="54">
        <v>358.6</v>
      </c>
      <c r="D28" s="54">
        <v>161.6</v>
      </c>
      <c r="E28" s="30">
        <v>48.5</v>
      </c>
      <c r="F28" s="53">
        <f t="shared" si="0"/>
        <v>13.524818739542665</v>
      </c>
      <c r="G28" s="29">
        <f t="shared" si="1"/>
        <v>30.012376237623762</v>
      </c>
      <c r="H28" s="30">
        <v>148</v>
      </c>
    </row>
    <row r="29" spans="1:8" ht="47.25">
      <c r="A29" s="45" t="s">
        <v>141</v>
      </c>
      <c r="B29" s="28" t="s">
        <v>99</v>
      </c>
      <c r="C29" s="54">
        <v>998</v>
      </c>
      <c r="D29" s="54">
        <v>232.8</v>
      </c>
      <c r="E29" s="30">
        <v>236.7</v>
      </c>
      <c r="F29" s="53">
        <f t="shared" si="0"/>
        <v>23.717434869739478</v>
      </c>
      <c r="G29" s="29">
        <f t="shared" si="1"/>
        <v>101.67525773195875</v>
      </c>
      <c r="H29" s="30">
        <v>305.9</v>
      </c>
    </row>
    <row r="30" spans="1:8" ht="47.25">
      <c r="A30" s="45" t="s">
        <v>142</v>
      </c>
      <c r="B30" s="28" t="s">
        <v>100</v>
      </c>
      <c r="C30" s="54">
        <v>1400</v>
      </c>
      <c r="D30" s="54">
        <v>236</v>
      </c>
      <c r="E30" s="30">
        <v>296.9</v>
      </c>
      <c r="F30" s="53">
        <f t="shared" si="0"/>
        <v>21.207142857142856</v>
      </c>
      <c r="G30" s="29">
        <f t="shared" si="1"/>
        <v>125.80508474576271</v>
      </c>
      <c r="H30" s="30">
        <v>1266.7</v>
      </c>
    </row>
    <row r="31" spans="1:8" ht="31.5">
      <c r="A31" s="45" t="s">
        <v>143</v>
      </c>
      <c r="B31" s="28" t="s">
        <v>101</v>
      </c>
      <c r="C31" s="54">
        <v>220</v>
      </c>
      <c r="D31" s="54">
        <v>29</v>
      </c>
      <c r="E31" s="30">
        <v>59.6</v>
      </c>
      <c r="F31" s="53">
        <f t="shared" si="0"/>
        <v>27.090909090909093</v>
      </c>
      <c r="G31" s="29">
        <f t="shared" si="1"/>
        <v>205.51724137931035</v>
      </c>
      <c r="H31" s="30">
        <v>40.9</v>
      </c>
    </row>
    <row r="32" spans="1:8" ht="15.75">
      <c r="A32" s="45" t="s">
        <v>144</v>
      </c>
      <c r="B32" s="28" t="s">
        <v>3</v>
      </c>
      <c r="C32" s="54">
        <v>326.5</v>
      </c>
      <c r="D32" s="54">
        <v>66.3</v>
      </c>
      <c r="E32" s="30">
        <v>76.8</v>
      </c>
      <c r="F32" s="53">
        <f t="shared" si="0"/>
        <v>23.522205206738132</v>
      </c>
      <c r="G32" s="29">
        <f t="shared" si="1"/>
        <v>115.8371040723982</v>
      </c>
      <c r="H32" s="30">
        <v>85</v>
      </c>
    </row>
    <row r="33" spans="1:8" ht="15.75">
      <c r="A33" s="45" t="s">
        <v>145</v>
      </c>
      <c r="B33" s="28" t="s">
        <v>103</v>
      </c>
      <c r="C33" s="54">
        <f>SUM(C34+C41+C39+C40)</f>
        <v>418938.80000000005</v>
      </c>
      <c r="D33" s="54">
        <f>SUM(D34+D41+D39+D40)</f>
        <v>123469.99999999999</v>
      </c>
      <c r="E33" s="31">
        <f>SUM(E34+E41+E39+E40)</f>
        <v>123469.99999999999</v>
      </c>
      <c r="F33" s="53">
        <f t="shared" si="0"/>
        <v>29.472085182847703</v>
      </c>
      <c r="G33" s="29">
        <f t="shared" si="1"/>
        <v>100</v>
      </c>
      <c r="H33" s="34">
        <v>85728.4</v>
      </c>
    </row>
    <row r="34" spans="1:8" ht="47.25">
      <c r="A34" s="45" t="s">
        <v>146</v>
      </c>
      <c r="B34" s="28" t="s">
        <v>102</v>
      </c>
      <c r="C34" s="54">
        <f>SUM(C35:C38)</f>
        <v>420068.4</v>
      </c>
      <c r="D34" s="54">
        <f>SUM(D35:D38)</f>
        <v>124599.59999999999</v>
      </c>
      <c r="E34" s="31">
        <f>SUM(E35:E38)</f>
        <v>124599.59999999999</v>
      </c>
      <c r="F34" s="53">
        <f t="shared" si="0"/>
        <v>29.661740802212204</v>
      </c>
      <c r="G34" s="29">
        <f t="shared" si="1"/>
        <v>100</v>
      </c>
      <c r="H34" s="34">
        <v>86058.6</v>
      </c>
    </row>
    <row r="35" spans="1:8" ht="31.5">
      <c r="A35" s="46" t="s">
        <v>160</v>
      </c>
      <c r="B35" s="32" t="s">
        <v>104</v>
      </c>
      <c r="C35" s="57">
        <v>164161.7</v>
      </c>
      <c r="D35" s="57">
        <v>36936.4</v>
      </c>
      <c r="E35" s="35">
        <v>36936.4</v>
      </c>
      <c r="F35" s="61">
        <f t="shared" si="0"/>
        <v>22.50001066022099</v>
      </c>
      <c r="G35" s="47">
        <f t="shared" si="1"/>
        <v>100</v>
      </c>
      <c r="H35" s="35">
        <v>30938.9</v>
      </c>
    </row>
    <row r="36" spans="1:8" ht="31.5">
      <c r="A36" s="46" t="s">
        <v>161</v>
      </c>
      <c r="B36" s="32" t="s">
        <v>105</v>
      </c>
      <c r="C36" s="57">
        <v>31348.7</v>
      </c>
      <c r="D36" s="57">
        <v>3649.1</v>
      </c>
      <c r="E36" s="35">
        <v>3649.1</v>
      </c>
      <c r="F36" s="61">
        <f t="shared" si="0"/>
        <v>11.640355102444438</v>
      </c>
      <c r="G36" s="47">
        <f t="shared" si="1"/>
        <v>100</v>
      </c>
      <c r="H36" s="35">
        <v>8214.3</v>
      </c>
    </row>
    <row r="37" spans="1:8" ht="31.5">
      <c r="A37" s="46" t="s">
        <v>162</v>
      </c>
      <c r="B37" s="32" t="s">
        <v>106</v>
      </c>
      <c r="C37" s="57">
        <v>224209.1</v>
      </c>
      <c r="D37" s="57">
        <v>83665.2</v>
      </c>
      <c r="E37" s="35">
        <v>83665.2</v>
      </c>
      <c r="F37" s="61">
        <f t="shared" si="0"/>
        <v>37.31570217265936</v>
      </c>
      <c r="G37" s="47">
        <f t="shared" si="1"/>
        <v>100</v>
      </c>
      <c r="H37" s="35">
        <v>46905.4</v>
      </c>
    </row>
    <row r="38" spans="1:8" ht="33" customHeight="1">
      <c r="A38" s="46" t="s">
        <v>163</v>
      </c>
      <c r="B38" s="32" t="s">
        <v>164</v>
      </c>
      <c r="C38" s="57">
        <v>348.9</v>
      </c>
      <c r="D38" s="57">
        <v>348.9</v>
      </c>
      <c r="E38" s="35">
        <v>348.9</v>
      </c>
      <c r="F38" s="61">
        <f t="shared" si="0"/>
        <v>100</v>
      </c>
      <c r="G38" s="47">
        <f t="shared" si="1"/>
        <v>100</v>
      </c>
      <c r="H38" s="35"/>
    </row>
    <row r="39" spans="1:8" ht="33" customHeight="1">
      <c r="A39" s="46" t="s">
        <v>155</v>
      </c>
      <c r="B39" s="32" t="s">
        <v>156</v>
      </c>
      <c r="C39" s="57"/>
      <c r="D39" s="57"/>
      <c r="E39" s="35"/>
      <c r="F39" s="61"/>
      <c r="G39" s="29"/>
      <c r="H39" s="35">
        <v>30</v>
      </c>
    </row>
    <row r="40" spans="1:8" ht="33" customHeight="1">
      <c r="A40" s="46" t="s">
        <v>158</v>
      </c>
      <c r="B40" s="32" t="s">
        <v>159</v>
      </c>
      <c r="C40" s="57"/>
      <c r="D40" s="57"/>
      <c r="E40" s="35"/>
      <c r="F40" s="61"/>
      <c r="G40" s="29"/>
      <c r="H40" s="35">
        <v>40</v>
      </c>
    </row>
    <row r="41" spans="1:8" ht="31.5">
      <c r="A41" s="45" t="s">
        <v>147</v>
      </c>
      <c r="B41" s="28" t="s">
        <v>77</v>
      </c>
      <c r="C41" s="54">
        <v>-1129.6</v>
      </c>
      <c r="D41" s="54">
        <v>-1129.6</v>
      </c>
      <c r="E41" s="31">
        <v>-1129.6</v>
      </c>
      <c r="F41" s="53">
        <f t="shared" si="0"/>
        <v>100</v>
      </c>
      <c r="G41" s="29">
        <f t="shared" si="1"/>
        <v>100</v>
      </c>
      <c r="H41" s="30">
        <v>-400.2</v>
      </c>
    </row>
    <row r="42" spans="1:8" ht="15.75">
      <c r="A42" s="36" t="s">
        <v>124</v>
      </c>
      <c r="B42" s="37"/>
      <c r="C42" s="38">
        <f>SUM(C33+C12)</f>
        <v>528124.5</v>
      </c>
      <c r="D42" s="38">
        <f>SUM(D33+D12)</f>
        <v>144089.09999999998</v>
      </c>
      <c r="E42" s="38">
        <f>SUM(E33+E12)</f>
        <v>147124.3</v>
      </c>
      <c r="F42" s="48">
        <f t="shared" si="0"/>
        <v>27.85788199562792</v>
      </c>
      <c r="G42" s="48">
        <f t="shared" si="1"/>
        <v>102.1064743967448</v>
      </c>
      <c r="H42" s="38">
        <f>SUM(H33+H12)</f>
        <v>108324.2</v>
      </c>
    </row>
    <row r="43" spans="1:8" ht="15.75">
      <c r="A43" s="66" t="s">
        <v>85</v>
      </c>
      <c r="B43" s="67"/>
      <c r="C43" s="38">
        <f>SUM(C13+C14+C15+C19+C22)</f>
        <v>101923.5</v>
      </c>
      <c r="D43" s="38">
        <f>SUM(D13+D14+D15+D19+D22)</f>
        <v>19073.8</v>
      </c>
      <c r="E43" s="38">
        <f>SUM(E13+E14+E15+E19+E22)</f>
        <v>22018.4</v>
      </c>
      <c r="F43" s="48">
        <f t="shared" si="0"/>
        <v>21.60286881828038</v>
      </c>
      <c r="G43" s="48">
        <f t="shared" si="1"/>
        <v>115.43793056443918</v>
      </c>
      <c r="H43" s="38">
        <f>SUM(H13+H14+H15+H19+H22)</f>
        <v>19580.2</v>
      </c>
    </row>
    <row r="44" spans="1:8" ht="15.75">
      <c r="A44" s="66" t="s">
        <v>86</v>
      </c>
      <c r="B44" s="67"/>
      <c r="C44" s="38">
        <f>SUM(C12-C43)</f>
        <v>7262.200000000012</v>
      </c>
      <c r="D44" s="38">
        <f>SUM(D12-D43)</f>
        <v>1545.2999999999956</v>
      </c>
      <c r="E44" s="38">
        <f>SUM(E12-E43)</f>
        <v>1635.9000000000015</v>
      </c>
      <c r="F44" s="48">
        <f t="shared" si="0"/>
        <v>22.526231720415286</v>
      </c>
      <c r="G44" s="48">
        <f t="shared" si="1"/>
        <v>105.86293923510037</v>
      </c>
      <c r="H44" s="38">
        <f>SUM(H12-H43)</f>
        <v>3015.5999999999985</v>
      </c>
    </row>
  </sheetData>
  <sheetProtection/>
  <mergeCells count="13">
    <mergeCell ref="E9:E11"/>
    <mergeCell ref="A9:A11"/>
    <mergeCell ref="C9:D10"/>
    <mergeCell ref="F9:G10"/>
    <mergeCell ref="H9:H11"/>
    <mergeCell ref="B9:B11"/>
    <mergeCell ref="A1:H1"/>
    <mergeCell ref="A2:H2"/>
    <mergeCell ref="A3:H3"/>
    <mergeCell ref="A6:H6"/>
    <mergeCell ref="A8:H8"/>
    <mergeCell ref="A43:B43"/>
    <mergeCell ref="A44:B44"/>
  </mergeCells>
  <printOptions/>
  <pageMargins left="0.4330708661417323" right="0.4330708661417323" top="0.7480314960629921" bottom="0.5511811023622047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42">
      <selection activeCell="B66" sqref="B66"/>
    </sheetView>
  </sheetViews>
  <sheetFormatPr defaultColWidth="9.00390625" defaultRowHeight="12.75"/>
  <cols>
    <col min="1" max="1" width="9.00390625" style="0" customWidth="1"/>
    <col min="2" max="2" width="37.125" style="1" customWidth="1"/>
    <col min="3" max="3" width="15.625" style="1" customWidth="1"/>
    <col min="4" max="5" width="15.875" style="1" customWidth="1"/>
    <col min="6" max="6" width="14.25390625" style="1" customWidth="1"/>
    <col min="7" max="8" width="15.25390625" style="1" customWidth="1"/>
  </cols>
  <sheetData>
    <row r="1" spans="1:8" ht="21.75" customHeight="1">
      <c r="A1" s="77" t="s">
        <v>92</v>
      </c>
      <c r="B1" s="77"/>
      <c r="C1" s="77"/>
      <c r="D1" s="77"/>
      <c r="E1" s="77"/>
      <c r="F1" s="77"/>
      <c r="G1" s="77"/>
      <c r="H1" s="77"/>
    </row>
    <row r="2" spans="1:8" ht="27.75" customHeight="1">
      <c r="A2" s="75" t="s">
        <v>93</v>
      </c>
      <c r="B2" s="78" t="s">
        <v>4</v>
      </c>
      <c r="C2" s="79" t="s">
        <v>175</v>
      </c>
      <c r="D2" s="80"/>
      <c r="E2" s="75" t="s">
        <v>84</v>
      </c>
      <c r="F2" s="73" t="s">
        <v>171</v>
      </c>
      <c r="G2" s="74"/>
      <c r="H2" s="75" t="s">
        <v>174</v>
      </c>
    </row>
    <row r="3" spans="1:8" ht="21" customHeight="1">
      <c r="A3" s="75"/>
      <c r="B3" s="78"/>
      <c r="C3" s="72" t="s">
        <v>169</v>
      </c>
      <c r="D3" s="72" t="s">
        <v>170</v>
      </c>
      <c r="E3" s="75"/>
      <c r="F3" s="75" t="s">
        <v>172</v>
      </c>
      <c r="G3" s="75" t="s">
        <v>173</v>
      </c>
      <c r="H3" s="75"/>
    </row>
    <row r="4" spans="1:8" ht="24" customHeight="1">
      <c r="A4" s="75"/>
      <c r="B4" s="78"/>
      <c r="C4" s="72"/>
      <c r="D4" s="72"/>
      <c r="E4" s="75"/>
      <c r="F4" s="75"/>
      <c r="G4" s="75"/>
      <c r="H4" s="75"/>
    </row>
    <row r="5" spans="1:8" s="6" customFormat="1" ht="33">
      <c r="A5" s="21" t="s">
        <v>5</v>
      </c>
      <c r="B5" s="12" t="s">
        <v>43</v>
      </c>
      <c r="C5" s="22">
        <f>SUM(C6+C7+C9+C10+C11+C12+C8)</f>
        <v>60736.200000000004</v>
      </c>
      <c r="D5" s="22">
        <f>SUM(D6+D7+D9+D10+D11+D12+D8)</f>
        <v>12958.900000000001</v>
      </c>
      <c r="E5" s="22">
        <f>SUM(E6+E7+E9+E10+E11+E12+E8)</f>
        <v>11419</v>
      </c>
      <c r="F5" s="22">
        <f>SUM(E5/C5*100)</f>
        <v>18.800978658526546</v>
      </c>
      <c r="G5" s="22">
        <f>SUM(E5/D5*100)</f>
        <v>88.11704697157937</v>
      </c>
      <c r="H5" s="13">
        <v>10753.9</v>
      </c>
    </row>
    <row r="6" spans="1:8" s="1" customFormat="1" ht="99">
      <c r="A6" s="14" t="s">
        <v>45</v>
      </c>
      <c r="B6" s="26" t="s">
        <v>110</v>
      </c>
      <c r="C6" s="11">
        <v>581.3</v>
      </c>
      <c r="D6" s="11">
        <v>149.8</v>
      </c>
      <c r="E6" s="11">
        <v>125.1</v>
      </c>
      <c r="F6" s="62">
        <f aca="true" t="shared" si="0" ref="F6:F56">SUM(E6/C6*100)</f>
        <v>21.520729399621537</v>
      </c>
      <c r="G6" s="62">
        <f aca="true" t="shared" si="1" ref="G6:G56">SUM(E6/D6*100)</f>
        <v>83.51134846461949</v>
      </c>
      <c r="H6" s="10">
        <v>117.7</v>
      </c>
    </row>
    <row r="7" spans="1:8" s="1" customFormat="1" ht="33">
      <c r="A7" s="14" t="s">
        <v>46</v>
      </c>
      <c r="B7" s="26" t="s">
        <v>112</v>
      </c>
      <c r="C7" s="11">
        <v>35464.1</v>
      </c>
      <c r="D7" s="11">
        <v>8395.2</v>
      </c>
      <c r="E7" s="11">
        <v>7346</v>
      </c>
      <c r="F7" s="62">
        <f t="shared" si="0"/>
        <v>20.713905047639727</v>
      </c>
      <c r="G7" s="62">
        <f t="shared" si="1"/>
        <v>87.50238231370307</v>
      </c>
      <c r="H7" s="10">
        <v>6897.1</v>
      </c>
    </row>
    <row r="8" spans="1:8" s="1" customFormat="1" ht="16.5">
      <c r="A8" s="14" t="s">
        <v>88</v>
      </c>
      <c r="B8" s="26" t="s">
        <v>89</v>
      </c>
      <c r="C8" s="11">
        <v>50</v>
      </c>
      <c r="D8" s="11">
        <v>50</v>
      </c>
      <c r="E8" s="11">
        <v>12</v>
      </c>
      <c r="F8" s="62">
        <f t="shared" si="0"/>
        <v>24</v>
      </c>
      <c r="G8" s="49" t="s">
        <v>151</v>
      </c>
      <c r="H8" s="10" t="s">
        <v>151</v>
      </c>
    </row>
    <row r="9" spans="1:8" s="1" customFormat="1" ht="33">
      <c r="A9" s="14" t="s">
        <v>66</v>
      </c>
      <c r="B9" s="26" t="s">
        <v>113</v>
      </c>
      <c r="C9" s="11">
        <v>10112.7</v>
      </c>
      <c r="D9" s="11">
        <v>2065.7</v>
      </c>
      <c r="E9" s="11">
        <v>1861.6</v>
      </c>
      <c r="F9" s="62">
        <f t="shared" si="0"/>
        <v>18.4085358015169</v>
      </c>
      <c r="G9" s="62">
        <f t="shared" si="1"/>
        <v>90.11957205789805</v>
      </c>
      <c r="H9" s="10">
        <v>1900.6</v>
      </c>
    </row>
    <row r="10" spans="1:8" s="1" customFormat="1" ht="33" hidden="1">
      <c r="A10" s="14" t="s">
        <v>79</v>
      </c>
      <c r="B10" s="26" t="s">
        <v>81</v>
      </c>
      <c r="C10" s="11"/>
      <c r="D10" s="11"/>
      <c r="E10" s="11"/>
      <c r="F10" s="62" t="e">
        <f t="shared" si="0"/>
        <v>#DIV/0!</v>
      </c>
      <c r="G10" s="62" t="e">
        <f t="shared" si="1"/>
        <v>#DIV/0!</v>
      </c>
      <c r="H10" s="10" t="s">
        <v>151</v>
      </c>
    </row>
    <row r="11" spans="1:8" s="1" customFormat="1" ht="16.5">
      <c r="A11" s="14" t="s">
        <v>70</v>
      </c>
      <c r="B11" s="26" t="s">
        <v>29</v>
      </c>
      <c r="C11" s="11">
        <v>994</v>
      </c>
      <c r="D11" s="11">
        <v>1</v>
      </c>
      <c r="E11" s="11"/>
      <c r="F11" s="62">
        <f t="shared" si="0"/>
        <v>0</v>
      </c>
      <c r="G11" s="62">
        <f t="shared" si="1"/>
        <v>0</v>
      </c>
      <c r="H11" s="10" t="s">
        <v>151</v>
      </c>
    </row>
    <row r="12" spans="1:8" s="1" customFormat="1" ht="33">
      <c r="A12" s="14" t="s">
        <v>28</v>
      </c>
      <c r="B12" s="26" t="s">
        <v>111</v>
      </c>
      <c r="C12" s="11">
        <v>13534.1</v>
      </c>
      <c r="D12" s="11">
        <v>2297.2</v>
      </c>
      <c r="E12" s="11">
        <v>2074.3</v>
      </c>
      <c r="F12" s="62">
        <f t="shared" si="0"/>
        <v>15.326471653083692</v>
      </c>
      <c r="G12" s="62">
        <f t="shared" si="1"/>
        <v>90.2968831621104</v>
      </c>
      <c r="H12" s="10">
        <v>1838.5</v>
      </c>
    </row>
    <row r="13" spans="1:8" s="8" customFormat="1" ht="16.5">
      <c r="A13" s="21" t="s">
        <v>52</v>
      </c>
      <c r="B13" s="12" t="s">
        <v>53</v>
      </c>
      <c r="C13" s="22">
        <f>SUM(C14)</f>
        <v>793</v>
      </c>
      <c r="D13" s="22">
        <f>SUM(D14)</f>
        <v>198.3</v>
      </c>
      <c r="E13" s="22">
        <f>SUM(E14)</f>
        <v>111</v>
      </c>
      <c r="F13" s="13">
        <f>SUM(F14)</f>
        <v>13.997477931904163</v>
      </c>
      <c r="G13" s="13" t="s">
        <v>151</v>
      </c>
      <c r="H13" s="13">
        <f>SUM(H14)</f>
        <v>136.9</v>
      </c>
    </row>
    <row r="14" spans="1:8" s="1" customFormat="1" ht="33">
      <c r="A14" s="14" t="s">
        <v>57</v>
      </c>
      <c r="B14" s="15" t="s">
        <v>114</v>
      </c>
      <c r="C14" s="11">
        <v>793</v>
      </c>
      <c r="D14" s="11">
        <v>198.3</v>
      </c>
      <c r="E14" s="10">
        <v>111</v>
      </c>
      <c r="F14" s="63">
        <f t="shared" si="0"/>
        <v>13.997477931904163</v>
      </c>
      <c r="G14" s="63" t="s">
        <v>151</v>
      </c>
      <c r="H14" s="10">
        <v>136.9</v>
      </c>
    </row>
    <row r="15" spans="1:8" s="6" customFormat="1" ht="49.5">
      <c r="A15" s="21" t="s">
        <v>26</v>
      </c>
      <c r="B15" s="12" t="s">
        <v>150</v>
      </c>
      <c r="C15" s="22">
        <f aca="true" t="shared" si="2" ref="C15:H15">SUM(C16:C18)</f>
        <v>9624.1</v>
      </c>
      <c r="D15" s="22">
        <f t="shared" si="2"/>
        <v>2554</v>
      </c>
      <c r="E15" s="22">
        <f t="shared" si="2"/>
        <v>2041.5</v>
      </c>
      <c r="F15" s="22">
        <f t="shared" si="0"/>
        <v>21.212373105017612</v>
      </c>
      <c r="G15" s="22">
        <f t="shared" si="1"/>
        <v>79.93343774471417</v>
      </c>
      <c r="H15" s="22">
        <f t="shared" si="2"/>
        <v>1509.6</v>
      </c>
    </row>
    <row r="16" spans="1:8" s="3" customFormat="1" ht="66">
      <c r="A16" s="14" t="s">
        <v>51</v>
      </c>
      <c r="B16" s="26" t="s">
        <v>115</v>
      </c>
      <c r="C16" s="11">
        <v>2822.7</v>
      </c>
      <c r="D16" s="11">
        <v>732.1</v>
      </c>
      <c r="E16" s="11">
        <v>654.5</v>
      </c>
      <c r="F16" s="62">
        <f t="shared" si="0"/>
        <v>23.187019520317428</v>
      </c>
      <c r="G16" s="62">
        <f t="shared" si="1"/>
        <v>89.40035514274007</v>
      </c>
      <c r="H16" s="10">
        <v>545.3</v>
      </c>
    </row>
    <row r="17" spans="1:8" s="1" customFormat="1" ht="33">
      <c r="A17" s="14" t="s">
        <v>27</v>
      </c>
      <c r="B17" s="26" t="s">
        <v>116</v>
      </c>
      <c r="C17" s="11">
        <v>6624.8</v>
      </c>
      <c r="D17" s="11">
        <v>1645.3</v>
      </c>
      <c r="E17" s="11">
        <v>1210.4</v>
      </c>
      <c r="F17" s="62">
        <f t="shared" si="0"/>
        <v>18.270740248762227</v>
      </c>
      <c r="G17" s="62">
        <f t="shared" si="1"/>
        <v>73.5671306144776</v>
      </c>
      <c r="H17" s="10">
        <v>964.3</v>
      </c>
    </row>
    <row r="18" spans="1:8" s="1" customFormat="1" ht="49.5">
      <c r="A18" s="14" t="s">
        <v>182</v>
      </c>
      <c r="B18" s="26" t="s">
        <v>183</v>
      </c>
      <c r="C18" s="11">
        <v>176.6</v>
      </c>
      <c r="D18" s="11">
        <v>176.6</v>
      </c>
      <c r="E18" s="11">
        <v>176.6</v>
      </c>
      <c r="F18" s="62">
        <f t="shared" si="0"/>
        <v>100</v>
      </c>
      <c r="G18" s="62">
        <f t="shared" si="1"/>
        <v>100</v>
      </c>
      <c r="H18" s="10"/>
    </row>
    <row r="19" spans="1:8" s="6" customFormat="1" ht="16.5">
      <c r="A19" s="21" t="s">
        <v>25</v>
      </c>
      <c r="B19" s="12" t="s">
        <v>24</v>
      </c>
      <c r="C19" s="22">
        <f>SUM(C20+C21+C23+C24+C25+C26)</f>
        <v>79836.59999999999</v>
      </c>
      <c r="D19" s="22">
        <f>SUM(D20+D21+D23+D24+D25+D26)</f>
        <v>51580.5</v>
      </c>
      <c r="E19" s="22">
        <f>SUM(E20+E21+E23+E24+E25+E26)</f>
        <v>50707.899999999994</v>
      </c>
      <c r="F19" s="22">
        <f t="shared" si="0"/>
        <v>63.51460357780767</v>
      </c>
      <c r="G19" s="22">
        <f t="shared" si="1"/>
        <v>98.30827541415844</v>
      </c>
      <c r="H19" s="22">
        <f>SUM(H21+H23+H24)</f>
        <v>10977.1</v>
      </c>
    </row>
    <row r="20" spans="1:8" s="3" customFormat="1" ht="16.5">
      <c r="A20" s="14" t="s">
        <v>47</v>
      </c>
      <c r="B20" s="26" t="s">
        <v>48</v>
      </c>
      <c r="C20" s="16">
        <v>300</v>
      </c>
      <c r="D20" s="16"/>
      <c r="E20" s="16"/>
      <c r="F20" s="62">
        <f t="shared" si="0"/>
        <v>0</v>
      </c>
      <c r="G20" s="49" t="s">
        <v>151</v>
      </c>
      <c r="H20" s="10"/>
    </row>
    <row r="21" spans="1:8" s="1" customFormat="1" ht="33">
      <c r="A21" s="14" t="s">
        <v>30</v>
      </c>
      <c r="B21" s="26" t="s">
        <v>117</v>
      </c>
      <c r="C21" s="16">
        <v>66226.9</v>
      </c>
      <c r="D21" s="16">
        <v>48905.2</v>
      </c>
      <c r="E21" s="16">
        <v>48721.7</v>
      </c>
      <c r="F21" s="62">
        <f t="shared" si="0"/>
        <v>73.56784025826364</v>
      </c>
      <c r="G21" s="62">
        <f t="shared" si="1"/>
        <v>99.62478427651865</v>
      </c>
      <c r="H21" s="10">
        <v>8992.8</v>
      </c>
    </row>
    <row r="22" spans="1:8" s="1" customFormat="1" ht="33">
      <c r="A22" s="17" t="s">
        <v>30</v>
      </c>
      <c r="B22" s="42" t="s">
        <v>157</v>
      </c>
      <c r="C22" s="18">
        <v>481.2</v>
      </c>
      <c r="D22" s="18">
        <v>60.7</v>
      </c>
      <c r="E22" s="18">
        <v>49.1</v>
      </c>
      <c r="F22" s="62">
        <f t="shared" si="0"/>
        <v>10.203657522859519</v>
      </c>
      <c r="G22" s="62">
        <f t="shared" si="1"/>
        <v>80.88962108731465</v>
      </c>
      <c r="H22" s="19">
        <v>36.2</v>
      </c>
    </row>
    <row r="23" spans="1:8" s="1" customFormat="1" ht="16.5">
      <c r="A23" s="14" t="s">
        <v>68</v>
      </c>
      <c r="B23" s="26" t="s">
        <v>69</v>
      </c>
      <c r="C23" s="11">
        <v>3306.8</v>
      </c>
      <c r="D23" s="11">
        <v>349</v>
      </c>
      <c r="E23" s="11">
        <v>343.6</v>
      </c>
      <c r="F23" s="62">
        <f t="shared" si="0"/>
        <v>10.390710052014033</v>
      </c>
      <c r="G23" s="62">
        <f t="shared" si="1"/>
        <v>98.45272206303726</v>
      </c>
      <c r="H23" s="10">
        <v>329.2</v>
      </c>
    </row>
    <row r="24" spans="1:8" s="1" customFormat="1" ht="33">
      <c r="A24" s="14" t="s">
        <v>54</v>
      </c>
      <c r="B24" s="26" t="s">
        <v>118</v>
      </c>
      <c r="C24" s="11">
        <v>7552.5</v>
      </c>
      <c r="D24" s="11">
        <v>2118.8</v>
      </c>
      <c r="E24" s="11">
        <v>1642.6</v>
      </c>
      <c r="F24" s="62">
        <f t="shared" si="0"/>
        <v>21.749089705395562</v>
      </c>
      <c r="G24" s="62">
        <f t="shared" si="1"/>
        <v>77.5250141589579</v>
      </c>
      <c r="H24" s="10">
        <v>1655.1</v>
      </c>
    </row>
    <row r="25" spans="1:8" s="1" customFormat="1" ht="16.5">
      <c r="A25" s="14" t="s">
        <v>82</v>
      </c>
      <c r="B25" s="26" t="s">
        <v>83</v>
      </c>
      <c r="C25" s="11">
        <v>1895.4</v>
      </c>
      <c r="D25" s="11">
        <v>154.4</v>
      </c>
      <c r="E25" s="11"/>
      <c r="F25" s="62">
        <f t="shared" si="0"/>
        <v>0</v>
      </c>
      <c r="G25" s="62">
        <f t="shared" si="1"/>
        <v>0</v>
      </c>
      <c r="H25" s="10" t="s">
        <v>151</v>
      </c>
    </row>
    <row r="26" spans="1:8" s="1" customFormat="1" ht="33">
      <c r="A26" s="14" t="s">
        <v>58</v>
      </c>
      <c r="B26" s="26" t="s">
        <v>119</v>
      </c>
      <c r="C26" s="11">
        <v>555</v>
      </c>
      <c r="D26" s="11">
        <v>53.1</v>
      </c>
      <c r="E26" s="11"/>
      <c r="F26" s="62">
        <f t="shared" si="0"/>
        <v>0</v>
      </c>
      <c r="G26" s="62">
        <f t="shared" si="1"/>
        <v>0</v>
      </c>
      <c r="H26" s="10" t="s">
        <v>151</v>
      </c>
    </row>
    <row r="27" spans="1:8" s="6" customFormat="1" ht="16.5">
      <c r="A27" s="21" t="s">
        <v>21</v>
      </c>
      <c r="B27" s="12" t="s">
        <v>6</v>
      </c>
      <c r="C27" s="22">
        <f>SUM(C28:C30)</f>
        <v>20310.2</v>
      </c>
      <c r="D27" s="22">
        <f>SUM(D28:D30)</f>
        <v>4247.6</v>
      </c>
      <c r="E27" s="22">
        <f>SUM(E28:E30)</f>
        <v>3466.3</v>
      </c>
      <c r="F27" s="22">
        <f t="shared" si="0"/>
        <v>17.066794024677257</v>
      </c>
      <c r="G27" s="22">
        <f t="shared" si="1"/>
        <v>81.60608343535174</v>
      </c>
      <c r="H27" s="13">
        <f>SUM(H28:H30)</f>
        <v>3134.6</v>
      </c>
    </row>
    <row r="28" spans="1:8" s="1" customFormat="1" ht="16.5">
      <c r="A28" s="14" t="s">
        <v>31</v>
      </c>
      <c r="B28" s="26" t="s">
        <v>12</v>
      </c>
      <c r="C28" s="16">
        <v>1014.6</v>
      </c>
      <c r="D28" s="16">
        <v>96.9</v>
      </c>
      <c r="E28" s="16">
        <v>58.1</v>
      </c>
      <c r="F28" s="62">
        <f t="shared" si="0"/>
        <v>5.726394638281096</v>
      </c>
      <c r="G28" s="62">
        <f t="shared" si="1"/>
        <v>59.958720330237355</v>
      </c>
      <c r="H28" s="10">
        <v>27.1</v>
      </c>
    </row>
    <row r="29" spans="1:8" s="1" customFormat="1" ht="16.5">
      <c r="A29" s="14" t="s">
        <v>32</v>
      </c>
      <c r="B29" s="26" t="s">
        <v>13</v>
      </c>
      <c r="C29" s="11">
        <v>1991.1</v>
      </c>
      <c r="D29" s="11">
        <v>179.7</v>
      </c>
      <c r="E29" s="11">
        <v>179.7</v>
      </c>
      <c r="F29" s="62">
        <f t="shared" si="0"/>
        <v>9.025161970769927</v>
      </c>
      <c r="G29" s="62">
        <f t="shared" si="1"/>
        <v>100</v>
      </c>
      <c r="H29" s="10">
        <v>69.5</v>
      </c>
    </row>
    <row r="30" spans="1:8" s="1" customFormat="1" ht="16.5">
      <c r="A30" s="14" t="s">
        <v>60</v>
      </c>
      <c r="B30" s="26" t="s">
        <v>61</v>
      </c>
      <c r="C30" s="16">
        <v>17304.5</v>
      </c>
      <c r="D30" s="16">
        <v>3971</v>
      </c>
      <c r="E30" s="16">
        <v>3228.5</v>
      </c>
      <c r="F30" s="62">
        <f t="shared" si="0"/>
        <v>18.656996734953335</v>
      </c>
      <c r="G30" s="62">
        <f t="shared" si="1"/>
        <v>81.30193905817174</v>
      </c>
      <c r="H30" s="10">
        <v>3038</v>
      </c>
    </row>
    <row r="31" spans="1:8" s="6" customFormat="1" ht="16.5">
      <c r="A31" s="21" t="s">
        <v>17</v>
      </c>
      <c r="B31" s="12" t="s">
        <v>7</v>
      </c>
      <c r="C31" s="22">
        <f>SUM(C32:C36)</f>
        <v>226946.2</v>
      </c>
      <c r="D31" s="22">
        <f>SUM(D32:D36)</f>
        <v>50620.8</v>
      </c>
      <c r="E31" s="22">
        <f>SUM(E32:E36)</f>
        <v>47371.399999999994</v>
      </c>
      <c r="F31" s="22">
        <f t="shared" si="0"/>
        <v>20.873405238774648</v>
      </c>
      <c r="G31" s="22">
        <f t="shared" si="1"/>
        <v>93.58089955117262</v>
      </c>
      <c r="H31" s="22">
        <f>SUM(H32:H36)</f>
        <v>49973.3</v>
      </c>
    </row>
    <row r="32" spans="1:8" s="1" customFormat="1" ht="16.5">
      <c r="A32" s="14" t="s">
        <v>10</v>
      </c>
      <c r="B32" s="26" t="s">
        <v>14</v>
      </c>
      <c r="C32" s="11">
        <v>80124.6</v>
      </c>
      <c r="D32" s="11">
        <v>17895</v>
      </c>
      <c r="E32" s="11">
        <v>16734.1</v>
      </c>
      <c r="F32" s="62">
        <f t="shared" si="0"/>
        <v>20.885096462260027</v>
      </c>
      <c r="G32" s="62">
        <f t="shared" si="1"/>
        <v>93.51271304833752</v>
      </c>
      <c r="H32" s="10">
        <v>17159.4</v>
      </c>
    </row>
    <row r="33" spans="1:8" s="1" customFormat="1" ht="16.5">
      <c r="A33" s="14" t="s">
        <v>33</v>
      </c>
      <c r="B33" s="26" t="s">
        <v>152</v>
      </c>
      <c r="C33" s="11">
        <v>101599</v>
      </c>
      <c r="D33" s="11">
        <v>22125.8</v>
      </c>
      <c r="E33" s="11">
        <v>21977.3</v>
      </c>
      <c r="F33" s="62">
        <f t="shared" si="0"/>
        <v>21.631413695016683</v>
      </c>
      <c r="G33" s="62">
        <f t="shared" si="1"/>
        <v>99.32883782733279</v>
      </c>
      <c r="H33" s="10">
        <v>24497.4</v>
      </c>
    </row>
    <row r="34" spans="1:8" s="5" customFormat="1" ht="16.5">
      <c r="A34" s="14" t="s">
        <v>153</v>
      </c>
      <c r="B34" s="50" t="s">
        <v>154</v>
      </c>
      <c r="C34" s="51">
        <v>18688.7</v>
      </c>
      <c r="D34" s="51">
        <v>4439.4</v>
      </c>
      <c r="E34" s="51">
        <v>4025.8</v>
      </c>
      <c r="F34" s="62">
        <f t="shared" si="0"/>
        <v>21.541359217066997</v>
      </c>
      <c r="G34" s="62">
        <f t="shared" si="1"/>
        <v>90.68342568815608</v>
      </c>
      <c r="H34" s="49">
        <v>4124.5</v>
      </c>
    </row>
    <row r="35" spans="1:8" s="1" customFormat="1" ht="33">
      <c r="A35" s="14" t="s">
        <v>34</v>
      </c>
      <c r="B35" s="26" t="s">
        <v>64</v>
      </c>
      <c r="C35" s="11">
        <v>1992.3</v>
      </c>
      <c r="D35" s="11">
        <v>255.6</v>
      </c>
      <c r="E35" s="11"/>
      <c r="F35" s="62">
        <f t="shared" si="0"/>
        <v>0</v>
      </c>
      <c r="G35" s="62">
        <f t="shared" si="1"/>
        <v>0</v>
      </c>
      <c r="H35" s="10"/>
    </row>
    <row r="36" spans="1:8" s="1" customFormat="1" ht="33">
      <c r="A36" s="14" t="s">
        <v>35</v>
      </c>
      <c r="B36" s="26" t="s">
        <v>120</v>
      </c>
      <c r="C36" s="11">
        <v>24541.6</v>
      </c>
      <c r="D36" s="11">
        <v>5905</v>
      </c>
      <c r="E36" s="11">
        <v>4634.2</v>
      </c>
      <c r="F36" s="62">
        <f t="shared" si="0"/>
        <v>18.883039410633373</v>
      </c>
      <c r="G36" s="62">
        <f t="shared" si="1"/>
        <v>78.47925486875529</v>
      </c>
      <c r="H36" s="10">
        <v>4192</v>
      </c>
    </row>
    <row r="37" spans="1:8" s="6" customFormat="1" ht="16.5">
      <c r="A37" s="21" t="s">
        <v>16</v>
      </c>
      <c r="B37" s="12" t="s">
        <v>78</v>
      </c>
      <c r="C37" s="22">
        <f>SUM(C38:C39)</f>
        <v>73035.5</v>
      </c>
      <c r="D37" s="22">
        <f>SUM(D38:D39)</f>
        <v>14304.5</v>
      </c>
      <c r="E37" s="22">
        <f>SUM(E38:E39)</f>
        <v>13818</v>
      </c>
      <c r="F37" s="22">
        <f t="shared" si="0"/>
        <v>18.919566512175585</v>
      </c>
      <c r="G37" s="22">
        <f t="shared" si="1"/>
        <v>96.59897235135796</v>
      </c>
      <c r="H37" s="13">
        <v>12545.2</v>
      </c>
    </row>
    <row r="38" spans="1:8" s="3" customFormat="1" ht="16.5">
      <c r="A38" s="14" t="s">
        <v>11</v>
      </c>
      <c r="B38" s="26" t="s">
        <v>36</v>
      </c>
      <c r="C38" s="11">
        <v>62102.7</v>
      </c>
      <c r="D38" s="11">
        <v>11393.7</v>
      </c>
      <c r="E38" s="11">
        <v>11029.2</v>
      </c>
      <c r="F38" s="62">
        <f t="shared" si="0"/>
        <v>17.75961431628577</v>
      </c>
      <c r="G38" s="62">
        <f t="shared" si="1"/>
        <v>96.8008636351668</v>
      </c>
      <c r="H38" s="10">
        <v>10146.4</v>
      </c>
    </row>
    <row r="39" spans="1:8" s="1" customFormat="1" ht="33">
      <c r="A39" s="14" t="s">
        <v>40</v>
      </c>
      <c r="B39" s="15" t="s">
        <v>121</v>
      </c>
      <c r="C39" s="11">
        <v>10932.8</v>
      </c>
      <c r="D39" s="11">
        <v>2910.8</v>
      </c>
      <c r="E39" s="11">
        <v>2788.8</v>
      </c>
      <c r="F39" s="62">
        <f t="shared" si="0"/>
        <v>25.5085613932387</v>
      </c>
      <c r="G39" s="62">
        <f t="shared" si="1"/>
        <v>95.80871238147589</v>
      </c>
      <c r="H39" s="10">
        <v>2398.8</v>
      </c>
    </row>
    <row r="40" spans="1:8" s="6" customFormat="1" ht="16.5">
      <c r="A40" s="21" t="s">
        <v>37</v>
      </c>
      <c r="B40" s="12" t="s">
        <v>8</v>
      </c>
      <c r="C40" s="22">
        <f>SUM(C42+C43+C44+C41)</f>
        <v>11633.3</v>
      </c>
      <c r="D40" s="22">
        <f>SUM(D42+D43+D44+D41)</f>
        <v>1595.8</v>
      </c>
      <c r="E40" s="22">
        <f>SUM(E42+E43+E44+E41)</f>
        <v>1254.8999999999999</v>
      </c>
      <c r="F40" s="22">
        <f t="shared" si="0"/>
        <v>10.787136925893769</v>
      </c>
      <c r="G40" s="22">
        <f t="shared" si="1"/>
        <v>78.63767389397167</v>
      </c>
      <c r="H40" s="13">
        <v>1247.9</v>
      </c>
    </row>
    <row r="41" spans="1:8" s="6" customFormat="1" ht="16.5">
      <c r="A41" s="14" t="s">
        <v>80</v>
      </c>
      <c r="B41" s="26" t="s">
        <v>107</v>
      </c>
      <c r="C41" s="11">
        <v>3696.7</v>
      </c>
      <c r="D41" s="11">
        <v>831.8</v>
      </c>
      <c r="E41" s="11">
        <v>794.8</v>
      </c>
      <c r="F41" s="62">
        <f t="shared" si="0"/>
        <v>21.50025698596045</v>
      </c>
      <c r="G41" s="62">
        <f t="shared" si="1"/>
        <v>95.55181534022601</v>
      </c>
      <c r="H41" s="10">
        <v>778.5</v>
      </c>
    </row>
    <row r="42" spans="1:8" s="1" customFormat="1" ht="33">
      <c r="A42" s="14" t="s">
        <v>49</v>
      </c>
      <c r="B42" s="26" t="s">
        <v>122</v>
      </c>
      <c r="C42" s="11">
        <v>1454.2</v>
      </c>
      <c r="D42" s="11">
        <v>260.3</v>
      </c>
      <c r="E42" s="11">
        <v>75.7</v>
      </c>
      <c r="F42" s="62">
        <f t="shared" si="0"/>
        <v>5.2056113326915145</v>
      </c>
      <c r="G42" s="62">
        <f t="shared" si="1"/>
        <v>29.08182865923934</v>
      </c>
      <c r="H42" s="10">
        <v>71.8</v>
      </c>
    </row>
    <row r="43" spans="1:8" s="1" customFormat="1" ht="16.5">
      <c r="A43" s="14" t="s">
        <v>55</v>
      </c>
      <c r="B43" s="26" t="s">
        <v>62</v>
      </c>
      <c r="C43" s="11">
        <v>6129.1</v>
      </c>
      <c r="D43" s="11">
        <v>488.5</v>
      </c>
      <c r="E43" s="11">
        <v>373.5</v>
      </c>
      <c r="F43" s="62">
        <f t="shared" si="0"/>
        <v>6.09388001501036</v>
      </c>
      <c r="G43" s="62">
        <f t="shared" si="1"/>
        <v>76.45854657113614</v>
      </c>
      <c r="H43" s="10">
        <v>389</v>
      </c>
    </row>
    <row r="44" spans="1:8" s="1" customFormat="1" ht="33">
      <c r="A44" s="14" t="s">
        <v>67</v>
      </c>
      <c r="B44" s="26" t="s">
        <v>123</v>
      </c>
      <c r="C44" s="11">
        <v>353.3</v>
      </c>
      <c r="D44" s="11">
        <v>15.2</v>
      </c>
      <c r="E44" s="11">
        <v>10.9</v>
      </c>
      <c r="F44" s="62">
        <f t="shared" si="0"/>
        <v>3.0851967166713843</v>
      </c>
      <c r="G44" s="62">
        <f t="shared" si="1"/>
        <v>71.71052631578948</v>
      </c>
      <c r="H44" s="10">
        <v>8.6</v>
      </c>
    </row>
    <row r="45" spans="1:8" s="8" customFormat="1" ht="16.5">
      <c r="A45" s="21" t="s">
        <v>65</v>
      </c>
      <c r="B45" s="12" t="s">
        <v>59</v>
      </c>
      <c r="C45" s="22">
        <f>SUM(C46)</f>
        <v>52323.6</v>
      </c>
      <c r="D45" s="22">
        <f>SUM(D46)</f>
        <v>12165.7</v>
      </c>
      <c r="E45" s="22">
        <f>SUM(E46)</f>
        <v>11950.5</v>
      </c>
      <c r="F45" s="22">
        <f t="shared" si="0"/>
        <v>22.8395981927849</v>
      </c>
      <c r="G45" s="22">
        <f t="shared" si="1"/>
        <v>98.23109233336346</v>
      </c>
      <c r="H45" s="13">
        <v>11770</v>
      </c>
    </row>
    <row r="46" spans="1:8" s="1" customFormat="1" ht="16.5">
      <c r="A46" s="14" t="s">
        <v>71</v>
      </c>
      <c r="B46" s="26" t="s">
        <v>72</v>
      </c>
      <c r="C46" s="11">
        <v>52323.6</v>
      </c>
      <c r="D46" s="11">
        <v>12165.7</v>
      </c>
      <c r="E46" s="11">
        <v>11950.5</v>
      </c>
      <c r="F46" s="62">
        <f t="shared" si="0"/>
        <v>22.8395981927849</v>
      </c>
      <c r="G46" s="62">
        <f t="shared" si="1"/>
        <v>98.23109233336346</v>
      </c>
      <c r="H46" s="10">
        <v>11770</v>
      </c>
    </row>
    <row r="47" spans="1:8" s="8" customFormat="1" ht="33">
      <c r="A47" s="21" t="s">
        <v>73</v>
      </c>
      <c r="B47" s="12" t="s">
        <v>74</v>
      </c>
      <c r="C47" s="22">
        <f>SUM(C48:C49)</f>
        <v>5287.8</v>
      </c>
      <c r="D47" s="22">
        <f>SUM(D48:D49)</f>
        <v>1189.8000000000002</v>
      </c>
      <c r="E47" s="22">
        <f>SUM(E48:E49)</f>
        <v>1189.8000000000002</v>
      </c>
      <c r="F47" s="22">
        <f t="shared" si="0"/>
        <v>22.50085101554522</v>
      </c>
      <c r="G47" s="22">
        <f t="shared" si="1"/>
        <v>100</v>
      </c>
      <c r="H47" s="13">
        <v>1111.5</v>
      </c>
    </row>
    <row r="48" spans="1:8" s="1" customFormat="1" ht="16.5">
      <c r="A48" s="14" t="s">
        <v>75</v>
      </c>
      <c r="B48" s="26" t="s">
        <v>63</v>
      </c>
      <c r="C48" s="11">
        <v>2669.8</v>
      </c>
      <c r="D48" s="11">
        <v>600.7</v>
      </c>
      <c r="E48" s="11">
        <v>600.7</v>
      </c>
      <c r="F48" s="62">
        <f t="shared" si="0"/>
        <v>22.499812720053935</v>
      </c>
      <c r="G48" s="62">
        <f t="shared" si="1"/>
        <v>100</v>
      </c>
      <c r="H48" s="10">
        <v>571.3</v>
      </c>
    </row>
    <row r="49" spans="1:8" s="1" customFormat="1" ht="33">
      <c r="A49" s="14" t="s">
        <v>76</v>
      </c>
      <c r="B49" s="26" t="s">
        <v>87</v>
      </c>
      <c r="C49" s="11">
        <v>2618</v>
      </c>
      <c r="D49" s="11">
        <v>589.1</v>
      </c>
      <c r="E49" s="11">
        <v>589.1</v>
      </c>
      <c r="F49" s="62">
        <f t="shared" si="0"/>
        <v>22.501909854851032</v>
      </c>
      <c r="G49" s="62">
        <f t="shared" si="1"/>
        <v>100</v>
      </c>
      <c r="H49" s="10">
        <v>540.2</v>
      </c>
    </row>
    <row r="50" spans="1:8" s="1" customFormat="1" ht="72" customHeight="1">
      <c r="A50" s="21" t="s">
        <v>176</v>
      </c>
      <c r="B50" s="12" t="s">
        <v>177</v>
      </c>
      <c r="C50" s="22">
        <f>SUM(C51)</f>
        <v>11.2</v>
      </c>
      <c r="D50" s="22">
        <f>SUM(D51)</f>
        <v>2.8</v>
      </c>
      <c r="E50" s="22">
        <f>SUM(E51)</f>
        <v>2.8</v>
      </c>
      <c r="F50" s="22">
        <f t="shared" si="0"/>
        <v>25</v>
      </c>
      <c r="G50" s="22">
        <f t="shared" si="1"/>
        <v>100</v>
      </c>
      <c r="H50" s="22">
        <f>SUM(H51)</f>
        <v>0</v>
      </c>
    </row>
    <row r="51" spans="1:8" s="1" customFormat="1" ht="33">
      <c r="A51" s="14" t="s">
        <v>178</v>
      </c>
      <c r="B51" s="26" t="s">
        <v>179</v>
      </c>
      <c r="C51" s="11">
        <v>11.2</v>
      </c>
      <c r="D51" s="11">
        <v>2.8</v>
      </c>
      <c r="E51" s="11">
        <v>2.8</v>
      </c>
      <c r="F51" s="62">
        <f t="shared" si="0"/>
        <v>25</v>
      </c>
      <c r="G51" s="62">
        <f t="shared" si="1"/>
        <v>100</v>
      </c>
      <c r="H51" s="10"/>
    </row>
    <row r="52" spans="1:8" s="8" customFormat="1" ht="16.5">
      <c r="A52" s="21" t="s">
        <v>38</v>
      </c>
      <c r="B52" s="12" t="s">
        <v>39</v>
      </c>
      <c r="C52" s="22">
        <f>SUM(C5+C13+C15+C19+C27+C31+C37+C40+C45+C47+C50)</f>
        <v>540537.7000000001</v>
      </c>
      <c r="D52" s="22">
        <f>SUM(D5+D13+D15+D19+D27+D31+D37+D40+D45+D47+D50)</f>
        <v>151418.69999999998</v>
      </c>
      <c r="E52" s="22">
        <f>SUM(E5+E13+E15+E19+E27+E31+E37+E40+E45+E47+E50)</f>
        <v>143333.09999999998</v>
      </c>
      <c r="F52" s="22">
        <f t="shared" si="0"/>
        <v>26.516762845588747</v>
      </c>
      <c r="G52" s="22">
        <f t="shared" si="1"/>
        <v>94.66010472946869</v>
      </c>
      <c r="H52" s="22">
        <f>SUM(H5+H13+H15+H19+H27+H31+H37+H40+H45+H47)</f>
        <v>103159.99999999999</v>
      </c>
    </row>
    <row r="53" spans="1:8" s="4" customFormat="1" ht="16.5">
      <c r="A53" s="14" t="s">
        <v>20</v>
      </c>
      <c r="B53" s="26" t="s">
        <v>167</v>
      </c>
      <c r="C53" s="11">
        <v>90338.6</v>
      </c>
      <c r="D53" s="11">
        <v>20872.7</v>
      </c>
      <c r="E53" s="11">
        <v>20872.7</v>
      </c>
      <c r="F53" s="62">
        <f t="shared" si="0"/>
        <v>23.104962884082774</v>
      </c>
      <c r="G53" s="62">
        <f t="shared" si="1"/>
        <v>100</v>
      </c>
      <c r="H53" s="20">
        <v>11690.4</v>
      </c>
    </row>
    <row r="54" spans="1:8" s="3" customFormat="1" ht="16.5">
      <c r="A54" s="76" t="s">
        <v>9</v>
      </c>
      <c r="B54" s="76"/>
      <c r="C54" s="22">
        <f>C52</f>
        <v>540537.7000000001</v>
      </c>
      <c r="D54" s="22">
        <f>D52</f>
        <v>151418.69999999998</v>
      </c>
      <c r="E54" s="22">
        <f>E52</f>
        <v>143333.09999999998</v>
      </c>
      <c r="F54" s="22">
        <f t="shared" si="0"/>
        <v>26.516762845588747</v>
      </c>
      <c r="G54" s="22">
        <f t="shared" si="1"/>
        <v>94.66010472946869</v>
      </c>
      <c r="H54" s="13">
        <f>H52</f>
        <v>103159.99999999999</v>
      </c>
    </row>
    <row r="55" spans="1:8" s="7" customFormat="1" ht="17.25">
      <c r="A55" s="40" t="s">
        <v>41</v>
      </c>
      <c r="B55" s="23" t="s">
        <v>15</v>
      </c>
      <c r="C55" s="22">
        <f>SUM(Доходы!C42-Расходы!C54)</f>
        <v>-12413.20000000007</v>
      </c>
      <c r="D55" s="22">
        <f>SUM(Доходы!D42-Расходы!D54)</f>
        <v>-7329.600000000006</v>
      </c>
      <c r="E55" s="22">
        <f>SUM(Доходы!E42-Расходы!E54)</f>
        <v>3791.2000000000116</v>
      </c>
      <c r="F55" s="22">
        <f t="shared" si="0"/>
        <v>-30.541681435890748</v>
      </c>
      <c r="G55" s="22">
        <f t="shared" si="1"/>
        <v>-51.72451429818828</v>
      </c>
      <c r="H55" s="22">
        <f>SUM(Доходы!H42-Расходы!H54)</f>
        <v>5164.200000000012</v>
      </c>
    </row>
    <row r="56" spans="1:8" ht="33">
      <c r="A56" s="24" t="s">
        <v>50</v>
      </c>
      <c r="B56" s="25" t="s">
        <v>42</v>
      </c>
      <c r="C56" s="22">
        <f>SUM(-C55)</f>
        <v>12413.20000000007</v>
      </c>
      <c r="D56" s="22">
        <f>SUM(-D55)</f>
        <v>7329.600000000006</v>
      </c>
      <c r="E56" s="22">
        <f>SUM(-E55)</f>
        <v>-3791.2000000000116</v>
      </c>
      <c r="F56" s="22">
        <f t="shared" si="0"/>
        <v>-30.541681435890748</v>
      </c>
      <c r="G56" s="22">
        <f t="shared" si="1"/>
        <v>-51.72451429818828</v>
      </c>
      <c r="H56" s="22">
        <f>SUM(-H55)</f>
        <v>-5164.200000000012</v>
      </c>
    </row>
    <row r="57" spans="1:8" s="2" customFormat="1" ht="18.75">
      <c r="A57" s="9"/>
      <c r="B57" s="9"/>
      <c r="C57" s="9"/>
      <c r="D57" s="9"/>
      <c r="E57" s="9"/>
      <c r="F57" s="9"/>
      <c r="G57" s="9"/>
      <c r="H57" s="9"/>
    </row>
    <row r="58" spans="2:8" ht="12.75">
      <c r="B58"/>
      <c r="C58"/>
      <c r="D58"/>
      <c r="E58"/>
      <c r="F58"/>
      <c r="G58"/>
      <c r="H58"/>
    </row>
    <row r="59" spans="2:8" ht="12" customHeight="1">
      <c r="B59"/>
      <c r="C59"/>
      <c r="D59"/>
      <c r="E59"/>
      <c r="F59"/>
      <c r="G59"/>
      <c r="H59"/>
    </row>
  </sheetData>
  <sheetProtection/>
  <mergeCells count="12">
    <mergeCell ref="C2:D2"/>
    <mergeCell ref="C3:C4"/>
    <mergeCell ref="D3:D4"/>
    <mergeCell ref="F2:G2"/>
    <mergeCell ref="F3:F4"/>
    <mergeCell ref="G3:G4"/>
    <mergeCell ref="A54:B54"/>
    <mergeCell ref="A1:H1"/>
    <mergeCell ref="A2:A4"/>
    <mergeCell ref="B2:B4"/>
    <mergeCell ref="E2:E4"/>
    <mergeCell ref="H2:H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2" manualBreakCount="2">
    <brk id="47" max="7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2018-04-10T09:35:02Z</cp:lastPrinted>
  <dcterms:created xsi:type="dcterms:W3CDTF">2000-06-09T05:06:32Z</dcterms:created>
  <dcterms:modified xsi:type="dcterms:W3CDTF">2018-06-04T05:53:49Z</dcterms:modified>
  <cp:category/>
  <cp:version/>
  <cp:contentType/>
  <cp:contentStatus/>
</cp:coreProperties>
</file>